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C:\Users\bca_kumhoong\Desktop\Z_Additional\GM Certification\GM Score Card\"/>
    </mc:Choice>
  </mc:AlternateContent>
  <xr:revisionPtr revIDLastSave="0" documentId="13_ncr:1_{08D9CC33-E2F6-4FCF-BE6D-214FE4CB8F34}" xr6:coauthVersionLast="47" xr6:coauthVersionMax="47" xr10:uidLastSave="{00000000-0000-0000-0000-000000000000}"/>
  <bookViews>
    <workbookView xWindow="-110" yWindow="-110" windowWidth="19420" windowHeight="11500" tabRatio="773" xr2:uid="{00000000-000D-0000-FFFF-FFFF00000000}"/>
  </bookViews>
  <sheets>
    <sheet name="Revision Tracking" sheetId="9" r:id="rId1"/>
    <sheet name="Score Summary" sheetId="2" r:id="rId2"/>
    <sheet name="Pre-Requisites" sheetId="12" r:id="rId3"/>
    <sheet name="Sect 1-Responsive Urban Design" sheetId="13" r:id="rId4"/>
    <sheet name="Sect 2-Energy Performance" sheetId="4" r:id="rId5"/>
    <sheet name="Sect 3-Resource Stewardship" sheetId="5" r:id="rId6"/>
    <sheet name="Sect 4-Smart &amp; Healthy Building" sheetId="6" r:id="rId7"/>
    <sheet name="Sect 5-Advanced Green Efforts" sheetId="7" r:id="rId8"/>
  </sheets>
  <externalReferences>
    <externalReference r:id="rId9"/>
  </externalReferences>
  <definedNames>
    <definedName name="CoolingLoad">'[1]Building Data schedule'!$G$36:$H$46</definedName>
    <definedName name="_xlnm.Print_Area" localSheetId="2">'Pre-Requisites'!$A:$G</definedName>
    <definedName name="_xlnm.Print_Area" localSheetId="1">'Score Summary'!$A$1:$J$69</definedName>
    <definedName name="_xlnm.Print_Area" localSheetId="3">'Sect 1-Responsive Urban Design'!$A$1:$F$74</definedName>
    <definedName name="_xlnm.Print_Area" localSheetId="4">'Sect 2-Energy Performance'!$A$1:$F$42</definedName>
    <definedName name="_xlnm.Print_Area" localSheetId="5">'Sect 3-Resource Stewardship'!$A$1:$F$60</definedName>
    <definedName name="_xlnm.Print_Area" localSheetId="6">'Sect 4-Smart &amp; Healthy Building'!$A$1:$F$48</definedName>
    <definedName name="_xlnm.Print_Area" localSheetId="7">'Sect 5-Advanced Green Efforts'!$A$1:$F$72</definedName>
    <definedName name="_xlnm.Print_Titles" localSheetId="2">'Pre-Requisites'!$1:$1</definedName>
    <definedName name="_xlnm.Print_Titles" localSheetId="3">'Sect 1-Responsive Urban Design'!$1:$1</definedName>
    <definedName name="_xlnm.Print_Titles" localSheetId="4">'Sect 2-Energy Performance'!$1:$1</definedName>
    <definedName name="_xlnm.Print_Titles" localSheetId="5">'Sect 3-Resource Stewardship'!$1:$1</definedName>
    <definedName name="_xlnm.Print_Titles" localSheetId="6">'Sect 4-Smart &amp; Healthy Building'!$1:$1</definedName>
    <definedName name="_xlnm.Print_Titles" localSheetId="7">'Sect 5-Advanced Green Efforts'!$1:$1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5" l="1"/>
  <c r="G21" i="13" l="1"/>
  <c r="H38" i="13"/>
  <c r="P26" i="12" l="1"/>
  <c r="C8" i="2"/>
  <c r="C52" i="13"/>
  <c r="G18" i="7"/>
  <c r="H18" i="7" s="1"/>
  <c r="G54" i="7"/>
  <c r="G55" i="7"/>
  <c r="G56" i="7"/>
  <c r="H49" i="7"/>
  <c r="E49" i="7" s="1"/>
  <c r="I33" i="2" s="1"/>
  <c r="H32" i="7"/>
  <c r="E32" i="7" s="1"/>
  <c r="B17" i="2" l="1"/>
  <c r="H25" i="7" l="1"/>
  <c r="M16" i="7"/>
  <c r="H22" i="5"/>
  <c r="G7" i="5"/>
  <c r="G11" i="4"/>
  <c r="H10" i="4"/>
  <c r="H8" i="4"/>
  <c r="H9" i="4"/>
  <c r="P25" i="12"/>
  <c r="P23" i="12"/>
  <c r="H5" i="4"/>
  <c r="H7" i="12"/>
  <c r="H9" i="12"/>
  <c r="H13" i="12"/>
  <c r="H19" i="12"/>
  <c r="H7" i="4" l="1"/>
  <c r="G5" i="5"/>
  <c r="E5" i="5" s="1"/>
  <c r="H8" i="12"/>
  <c r="F8" i="12" s="1"/>
  <c r="I31" i="5" l="1"/>
  <c r="I32" i="5"/>
  <c r="I33" i="5"/>
  <c r="I34" i="5"/>
  <c r="I35" i="5"/>
  <c r="I36" i="5"/>
  <c r="I37" i="5"/>
  <c r="I38" i="5"/>
  <c r="I39" i="5"/>
  <c r="I40" i="5"/>
  <c r="I41" i="5"/>
  <c r="I42" i="5"/>
  <c r="I43" i="5"/>
  <c r="I44" i="5"/>
  <c r="I45" i="5"/>
  <c r="I46" i="5"/>
  <c r="I47" i="5"/>
  <c r="I48" i="5"/>
  <c r="I49" i="5"/>
  <c r="I30" i="5"/>
  <c r="H20" i="7" l="1"/>
  <c r="E20" i="7" s="1"/>
  <c r="H17" i="7"/>
  <c r="H24" i="12" l="1"/>
  <c r="F16" i="12"/>
  <c r="H5" i="13" l="1"/>
  <c r="F2" i="2" l="1"/>
  <c r="H23" i="7"/>
  <c r="E23" i="7" s="1"/>
  <c r="G57" i="7"/>
  <c r="G51" i="7" s="1"/>
  <c r="G65" i="7"/>
  <c r="G64" i="7"/>
  <c r="G63" i="7"/>
  <c r="G62" i="7"/>
  <c r="G61" i="7"/>
  <c r="G46" i="7"/>
  <c r="G43" i="7"/>
  <c r="H26" i="7"/>
  <c r="E26" i="7" s="1"/>
  <c r="G44" i="7"/>
  <c r="G45" i="7"/>
  <c r="G47" i="7"/>
  <c r="H13" i="7"/>
  <c r="H36" i="4"/>
  <c r="E18" i="7"/>
  <c r="G5" i="7"/>
  <c r="J5" i="7"/>
  <c r="G27" i="4"/>
  <c r="G28" i="4"/>
  <c r="G29" i="4"/>
  <c r="G30" i="4"/>
  <c r="G26" i="4"/>
  <c r="G22" i="4"/>
  <c r="G25" i="13"/>
  <c r="E25" i="13" s="1"/>
  <c r="H4" i="13"/>
  <c r="E4" i="13" s="1"/>
  <c r="H39" i="13"/>
  <c r="H36" i="13"/>
  <c r="H66" i="13"/>
  <c r="H63" i="13"/>
  <c r="H68" i="13"/>
  <c r="H67" i="13"/>
  <c r="G59" i="7" l="1"/>
  <c r="E59" i="7" s="1"/>
  <c r="G41" i="7"/>
  <c r="E51" i="7"/>
  <c r="H64" i="13"/>
  <c r="H61" i="13" s="1"/>
  <c r="E61" i="13" s="1"/>
  <c r="H37" i="13"/>
  <c r="E41" i="7"/>
  <c r="G25" i="4"/>
  <c r="H21" i="4" s="1"/>
  <c r="G13" i="13" l="1"/>
  <c r="G12" i="13"/>
  <c r="F7" i="12"/>
  <c r="H4" i="12"/>
  <c r="F4" i="12" s="1"/>
  <c r="C14" i="2" s="1"/>
  <c r="F19" i="12"/>
  <c r="C26" i="2" s="1"/>
  <c r="E13" i="12"/>
  <c r="C11" i="12" s="1"/>
  <c r="C27" i="2"/>
  <c r="C33" i="2"/>
  <c r="C32" i="2"/>
  <c r="C31" i="2"/>
  <c r="C30" i="2"/>
  <c r="C23" i="12"/>
  <c r="C29" i="2" s="1"/>
  <c r="P40" i="12"/>
  <c r="H5" i="12"/>
  <c r="F22" i="12" l="1"/>
  <c r="C28" i="2" s="1"/>
  <c r="C21" i="2"/>
  <c r="H13" i="6" l="1"/>
  <c r="H23" i="5"/>
  <c r="G13" i="4"/>
  <c r="M48" i="13"/>
  <c r="H20" i="13" l="1"/>
  <c r="H17" i="13"/>
  <c r="H18" i="13"/>
  <c r="H19" i="13"/>
  <c r="H16" i="13"/>
  <c r="E13" i="4"/>
  <c r="G4" i="4"/>
  <c r="E4" i="4" s="1"/>
  <c r="G15" i="13" l="1"/>
  <c r="H39" i="7" l="1"/>
  <c r="E39" i="7" s="1"/>
  <c r="H38" i="7"/>
  <c r="E38" i="7" s="1"/>
  <c r="H37" i="7"/>
  <c r="E37" i="7" s="1"/>
  <c r="H36" i="7"/>
  <c r="E36" i="7" s="1"/>
  <c r="H35" i="7"/>
  <c r="E35" i="7" s="1"/>
  <c r="E25" i="7"/>
  <c r="H24" i="7"/>
  <c r="E24" i="7" s="1"/>
  <c r="E17" i="7"/>
  <c r="E16" i="7" s="1"/>
  <c r="H14" i="7"/>
  <c r="E14" i="7" s="1"/>
  <c r="E13" i="7"/>
  <c r="H12" i="7"/>
  <c r="E12" i="7" s="1"/>
  <c r="H11" i="7"/>
  <c r="E11" i="7" s="1"/>
  <c r="H10" i="7"/>
  <c r="E10" i="7" s="1"/>
  <c r="H9" i="7"/>
  <c r="E9" i="7" s="1"/>
  <c r="E5" i="7"/>
  <c r="H42" i="6"/>
  <c r="E41" i="6" s="1"/>
  <c r="I30" i="2" s="1"/>
  <c r="H40" i="6"/>
  <c r="E40" i="6" s="1"/>
  <c r="H39" i="6"/>
  <c r="E39" i="6" s="1"/>
  <c r="H38" i="6"/>
  <c r="E38" i="6" s="1"/>
  <c r="H37" i="6"/>
  <c r="E37" i="6" s="1"/>
  <c r="H35" i="6"/>
  <c r="E35" i="6" s="1"/>
  <c r="H34" i="6"/>
  <c r="E34" i="6" s="1"/>
  <c r="H32" i="6"/>
  <c r="E32" i="6" s="1"/>
  <c r="H31" i="6"/>
  <c r="E31" i="6" s="1"/>
  <c r="H27" i="6"/>
  <c r="E27" i="6" s="1"/>
  <c r="H26" i="6"/>
  <c r="E26" i="6" s="1"/>
  <c r="H25" i="6"/>
  <c r="H22" i="6"/>
  <c r="E22" i="6" s="1"/>
  <c r="I24" i="2" s="1"/>
  <c r="H21" i="6"/>
  <c r="E21" i="6" s="1"/>
  <c r="I20" i="6"/>
  <c r="E19" i="6" s="1"/>
  <c r="H15" i="6"/>
  <c r="E15" i="6" s="1"/>
  <c r="H14" i="6"/>
  <c r="E14" i="6" s="1"/>
  <c r="E13" i="6"/>
  <c r="G10" i="6"/>
  <c r="E10" i="6" s="1"/>
  <c r="G8" i="6"/>
  <c r="E8" i="6" s="1"/>
  <c r="H6" i="6"/>
  <c r="E6" i="6" s="1"/>
  <c r="H5" i="6"/>
  <c r="E5" i="6" s="1"/>
  <c r="H54" i="5"/>
  <c r="E54" i="5" s="1"/>
  <c r="H53" i="5"/>
  <c r="E53" i="5" s="1"/>
  <c r="I15" i="2" s="1"/>
  <c r="H49" i="5"/>
  <c r="J49" i="5" s="1"/>
  <c r="H48" i="5"/>
  <c r="J48" i="5" s="1"/>
  <c r="H47" i="5"/>
  <c r="J47" i="5" s="1"/>
  <c r="H46" i="5"/>
  <c r="H45" i="5"/>
  <c r="H44" i="5"/>
  <c r="J44" i="5" s="1"/>
  <c r="H43" i="5"/>
  <c r="H42" i="5"/>
  <c r="J42" i="5" s="1"/>
  <c r="H41" i="5"/>
  <c r="J41" i="5" s="1"/>
  <c r="H40" i="5"/>
  <c r="J40" i="5" s="1"/>
  <c r="H39" i="5"/>
  <c r="H38" i="5"/>
  <c r="H37" i="5"/>
  <c r="J37" i="5" s="1"/>
  <c r="H36" i="5"/>
  <c r="J36" i="5" s="1"/>
  <c r="H35" i="5"/>
  <c r="J35" i="5" s="1"/>
  <c r="H34" i="5"/>
  <c r="J34" i="5" s="1"/>
  <c r="H33" i="5"/>
  <c r="H32" i="5"/>
  <c r="H31" i="5"/>
  <c r="H30" i="5"/>
  <c r="J30" i="5" s="1"/>
  <c r="H26" i="5"/>
  <c r="E25" i="5" s="1"/>
  <c r="I12" i="2" s="1"/>
  <c r="H24" i="5"/>
  <c r="I22" i="5"/>
  <c r="H20" i="5"/>
  <c r="H19" i="5"/>
  <c r="H18" i="5"/>
  <c r="G13" i="5"/>
  <c r="E13" i="5" s="1"/>
  <c r="I9" i="2" s="1"/>
  <c r="G11" i="5"/>
  <c r="E11" i="5" s="1"/>
  <c r="E10" i="5" s="1"/>
  <c r="I8" i="2" s="1"/>
  <c r="G8" i="5"/>
  <c r="E8" i="5" s="1"/>
  <c r="E36" i="4"/>
  <c r="D58" i="2" s="1"/>
  <c r="G36" i="4"/>
  <c r="H35" i="4"/>
  <c r="E35" i="4" s="1"/>
  <c r="D57" i="2" s="1"/>
  <c r="H34" i="4"/>
  <c r="E34" i="4" s="1"/>
  <c r="E21" i="4"/>
  <c r="H20" i="4"/>
  <c r="H19" i="4"/>
  <c r="D51" i="2"/>
  <c r="H57" i="13"/>
  <c r="H55" i="13"/>
  <c r="H47" i="13"/>
  <c r="H46" i="13"/>
  <c r="H45" i="13"/>
  <c r="H43" i="13"/>
  <c r="H42" i="13"/>
  <c r="H41" i="13"/>
  <c r="H33" i="13"/>
  <c r="H32" i="13"/>
  <c r="G22" i="13"/>
  <c r="H9" i="13"/>
  <c r="H8" i="13"/>
  <c r="H7" i="13"/>
  <c r="H6" i="13"/>
  <c r="D37" i="2"/>
  <c r="N26" i="12"/>
  <c r="C24" i="2"/>
  <c r="N25" i="12"/>
  <c r="N23" i="12"/>
  <c r="U21" i="12"/>
  <c r="F17" i="12"/>
  <c r="C25" i="2" s="1"/>
  <c r="F9" i="12"/>
  <c r="C19" i="2" s="1"/>
  <c r="C18" i="2"/>
  <c r="C17" i="2"/>
  <c r="F5" i="12"/>
  <c r="C15" i="2" s="1"/>
  <c r="D46" i="2"/>
  <c r="D40" i="2"/>
  <c r="I37" i="2"/>
  <c r="B25" i="2"/>
  <c r="B24" i="2"/>
  <c r="B23" i="2"/>
  <c r="C20" i="2"/>
  <c r="B19" i="2"/>
  <c r="B18" i="2"/>
  <c r="H18" i="4" l="1"/>
  <c r="E17" i="4" s="1"/>
  <c r="D53" i="2" s="1"/>
  <c r="H40" i="13"/>
  <c r="G10" i="13"/>
  <c r="E10" i="13" s="1"/>
  <c r="E5" i="13"/>
  <c r="D38" i="2" s="1"/>
  <c r="J46" i="5"/>
  <c r="J39" i="5"/>
  <c r="J38" i="5"/>
  <c r="J43" i="5"/>
  <c r="J45" i="5"/>
  <c r="J33" i="5"/>
  <c r="H17" i="5"/>
  <c r="E17" i="5" s="1"/>
  <c r="I11" i="2" s="1"/>
  <c r="J32" i="5"/>
  <c r="I34" i="2"/>
  <c r="E22" i="7"/>
  <c r="E34" i="7"/>
  <c r="E4" i="7"/>
  <c r="E36" i="6"/>
  <c r="I29" i="2" s="1"/>
  <c r="E24" i="6"/>
  <c r="I25" i="2" s="1"/>
  <c r="E25" i="6"/>
  <c r="D45" i="2"/>
  <c r="J31" i="5"/>
  <c r="E33" i="6"/>
  <c r="I28" i="2" s="1"/>
  <c r="E30" i="6"/>
  <c r="I27" i="2" s="1"/>
  <c r="E18" i="6"/>
  <c r="I23" i="2" s="1"/>
  <c r="E12" i="6"/>
  <c r="I21" i="2" s="1"/>
  <c r="E7" i="6"/>
  <c r="I20" i="2" s="1"/>
  <c r="E4" i="6"/>
  <c r="I19" i="2" s="1"/>
  <c r="E52" i="5"/>
  <c r="I14" i="2" s="1"/>
  <c r="I16" i="2"/>
  <c r="E4" i="5"/>
  <c r="I7" i="2" s="1"/>
  <c r="E33" i="4"/>
  <c r="D55" i="2" s="1"/>
  <c r="E48" i="13"/>
  <c r="D43" i="2" s="1"/>
  <c r="F15" i="12"/>
  <c r="C23" i="2" s="1"/>
  <c r="H44" i="13"/>
  <c r="E11" i="4"/>
  <c r="D50" i="2" s="1"/>
  <c r="D54" i="2"/>
  <c r="D56" i="2"/>
  <c r="E3" i="7" l="1"/>
  <c r="E66" i="7" s="1"/>
  <c r="L30" i="5"/>
  <c r="E27" i="5" s="1"/>
  <c r="I13" i="2" s="1"/>
  <c r="H31" i="13"/>
  <c r="E31" i="13" s="1"/>
  <c r="D42" i="2" s="1"/>
  <c r="E3" i="13"/>
  <c r="I35" i="2"/>
  <c r="E29" i="6"/>
  <c r="E3" i="5"/>
  <c r="I6" i="2" s="1"/>
  <c r="D44" i="2"/>
  <c r="E17" i="6"/>
  <c r="I22" i="2" s="1"/>
  <c r="E3" i="6"/>
  <c r="E16" i="4"/>
  <c r="D52" i="2" s="1"/>
  <c r="E3" i="4"/>
  <c r="D49" i="2"/>
  <c r="E16" i="5" l="1"/>
  <c r="I10" i="2" s="1"/>
  <c r="I5" i="2" s="1"/>
  <c r="I26" i="2"/>
  <c r="E43" i="6"/>
  <c r="I32" i="2"/>
  <c r="I31" i="2" s="1"/>
  <c r="I18" i="2"/>
  <c r="E30" i="13"/>
  <c r="D41" i="2" s="1"/>
  <c r="E37" i="4"/>
  <c r="D48" i="2"/>
  <c r="D47" i="2" s="1"/>
  <c r="D39" i="2"/>
  <c r="E55" i="5" l="1"/>
  <c r="I17" i="2"/>
  <c r="E69" i="13"/>
  <c r="D35" i="2" l="1"/>
  <c r="D36" i="2"/>
  <c r="I36" i="2" l="1"/>
  <c r="I3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 Hoong CHIA (BCA)</author>
  </authors>
  <commentList>
    <comment ref="C4" authorId="0" shapeId="0" xr:uid="{00000000-0006-0000-0100-000001000000}">
      <text>
        <r>
          <rPr>
            <sz val="9"/>
            <color indexed="81"/>
            <rFont val="Tahoma"/>
            <family val="2"/>
          </rPr>
          <t>Please input the Air-conditioned spaces (m²).</t>
        </r>
      </text>
    </comment>
    <comment ref="C6" authorId="0" shapeId="0" xr:uid="{00000000-0006-0000-0100-000002000000}">
      <text>
        <r>
          <rPr>
            <sz val="9"/>
            <color indexed="81"/>
            <rFont val="Tahoma"/>
            <family val="2"/>
          </rPr>
          <t xml:space="preserve">Please input Non Air-conditioned spaces (m²)
</t>
        </r>
      </text>
    </comment>
    <comment ref="C9" authorId="0" shapeId="0" xr:uid="{00000000-0006-0000-0100-000003000000}">
      <text>
        <r>
          <rPr>
            <sz val="9"/>
            <color indexed="81"/>
            <rFont val="Tahoma"/>
            <family val="2"/>
          </rPr>
          <t xml:space="preserve">Please input Total Gross Floor Area (GFA) (m²)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Kum Hoong CHIA (BCA)</author>
  </authors>
  <commentList>
    <comment ref="B13" authorId="0" shapeId="0" xr:uid="{00000000-0006-0000-0200-000001000000}">
      <text>
        <r>
          <rPr>
            <sz val="9"/>
            <color indexed="81"/>
            <rFont val="Tahoma"/>
            <family val="2"/>
          </rPr>
          <t>Platinum: 
-0.8 &lt; PMV&lt;+0.8</t>
        </r>
      </text>
    </comment>
    <comment ref="B21" authorId="0" shapeId="0" xr:uid="{00000000-0006-0000-0200-000002000000}">
      <text>
        <r>
          <rPr>
            <sz val="8"/>
            <color indexed="81"/>
            <rFont val="Tahoma"/>
            <family val="2"/>
          </rPr>
          <t xml:space="preserve">This </t>
        </r>
        <r>
          <rPr>
            <u/>
            <sz val="8"/>
            <color indexed="81"/>
            <rFont val="Tahoma"/>
            <family val="2"/>
          </rPr>
          <t>Air-conditioned spaces</t>
        </r>
        <r>
          <rPr>
            <sz val="8"/>
            <color indexed="81"/>
            <rFont val="Tahoma"/>
            <family val="2"/>
          </rPr>
          <t xml:space="preserve"> (m²) will be auto-populated from the Air-conditioned spaces (m²) input in the </t>
        </r>
        <r>
          <rPr>
            <i/>
            <u/>
            <sz val="8"/>
            <color indexed="81"/>
            <rFont val="Tahoma"/>
            <family val="2"/>
          </rPr>
          <t>Score Summary</t>
        </r>
        <r>
          <rPr>
            <i/>
            <sz val="8"/>
            <color indexed="81"/>
            <rFont val="Tahoma"/>
            <family val="2"/>
          </rPr>
          <t xml:space="preserve"> worksheet.</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Kum Hoong CHIA (BCA)</author>
  </authors>
  <commentList>
    <comment ref="B4" authorId="0" shapeId="0" xr:uid="{00000000-0006-0000-0300-000001000000}">
      <text>
        <r>
          <rPr>
            <sz val="8"/>
            <color indexed="81"/>
            <rFont val="Cambria"/>
            <family val="1"/>
          </rPr>
          <t xml:space="preserve">Encourage project team to integrate environmental sustainability in the design brief.  The brief should include client’s sustainability aspirations, target settings and tracking of specific sustainable outcomes and indicators, in addition to the project’s target Green Mark rating. </t>
        </r>
        <r>
          <rPr>
            <sz val="9"/>
            <color indexed="81"/>
            <rFont val="Tahoma"/>
            <family val="2"/>
          </rPr>
          <t xml:space="preserve">
</t>
        </r>
      </text>
    </comment>
    <comment ref="B5" authorId="0" shapeId="0" xr:uid="{00000000-0006-0000-0300-000002000000}">
      <text>
        <r>
          <rPr>
            <sz val="8"/>
            <color indexed="81"/>
            <rFont val="Cambria"/>
            <family val="1"/>
          </rPr>
          <t>Promote collaborative efforts among key stakeholders to optimise opportunities for design and system synergies so as to create better integrated, cost-effective sustainability outcome and building performance.</t>
        </r>
      </text>
    </comment>
    <comment ref="B10" authorId="0" shapeId="0" xr:uid="{00000000-0006-0000-0300-000003000000}">
      <text>
        <r>
          <rPr>
            <sz val="8"/>
            <color indexed="81"/>
            <rFont val="Tahoma"/>
            <family val="2"/>
          </rPr>
          <t>Recognise contributions from key project team members and firms (that is developer, main builder, architect, M &amp; E engineers, C &amp; S Engineers, ESD consultants) with green credentials.</t>
        </r>
        <r>
          <rPr>
            <sz val="9"/>
            <color indexed="81"/>
            <rFont val="Tahoma"/>
            <family val="2"/>
          </rPr>
          <t xml:space="preserve">
</t>
        </r>
      </text>
    </comment>
    <comment ref="B25" authorId="0" shapeId="0" xr:uid="{00000000-0006-0000-0300-000004000000}">
      <text>
        <r>
          <rPr>
            <sz val="8"/>
            <color indexed="81"/>
            <rFont val="Cambria"/>
            <family val="1"/>
          </rPr>
          <t>Provision of relevant guidance on the installed green features to users and operators, so as to encourage their involvement and contribution in reducing the overall carbon footprint.</t>
        </r>
      </text>
    </comment>
    <comment ref="B31" authorId="0" shapeId="0" xr:uid="{00000000-0006-0000-0300-000005000000}">
      <text>
        <r>
          <rPr>
            <sz val="8"/>
            <color indexed="81"/>
            <rFont val="Cambria"/>
            <family val="1"/>
          </rPr>
          <t xml:space="preserve">Encourage the development of a sustainable, accessible and contextual response that supports reductions in per-capita transport energy use and minimises environmental impact. </t>
        </r>
      </text>
    </comment>
    <comment ref="B48" authorId="0" shapeId="0" xr:uid="{00000000-0006-0000-0300-000006000000}">
      <text>
        <r>
          <rPr>
            <sz val="8"/>
            <color indexed="81"/>
            <rFont val="Cambria"/>
            <family val="1"/>
          </rPr>
          <t>Encourage greater use of greenery, tree conservation and landscape management to enhance biodiversity and reduce urban heat island effects.</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Kum Hoong CHIA (BCA)</author>
  </authors>
  <commentList>
    <comment ref="B4" authorId="0" shapeId="0" xr:uid="{00000000-0006-0000-0400-000001000000}">
      <text>
        <r>
          <rPr>
            <sz val="8"/>
            <color indexed="81"/>
            <rFont val="Cambria"/>
            <family val="1"/>
          </rPr>
          <t>Encourage the use of better energy efficient air-conditioned and mechanical ventilation systems to minimise energy consumption.</t>
        </r>
        <r>
          <rPr>
            <sz val="9"/>
            <color indexed="81"/>
            <rFont val="Tahoma"/>
            <family val="2"/>
          </rPr>
          <t xml:space="preserve">
</t>
        </r>
      </text>
    </comment>
    <comment ref="A5" authorId="0" shapeId="0" xr:uid="{00000000-0006-0000-0400-000002000000}">
      <text>
        <r>
          <rPr>
            <sz val="8"/>
            <color indexed="81"/>
            <rFont val="Tahoma"/>
            <family val="2"/>
          </rPr>
          <t xml:space="preserve">The </t>
        </r>
        <r>
          <rPr>
            <u/>
            <sz val="8"/>
            <color indexed="81"/>
            <rFont val="Tahoma"/>
            <family val="2"/>
          </rPr>
          <t>Air-conditioned System Efficiency</t>
        </r>
        <r>
          <rPr>
            <sz val="8"/>
            <color indexed="81"/>
            <rFont val="Tahoma"/>
            <family val="2"/>
          </rPr>
          <t xml:space="preserve"> (kW/RT) and </t>
        </r>
        <r>
          <rPr>
            <u/>
            <sz val="8"/>
            <color indexed="81"/>
            <rFont val="Tahoma"/>
            <family val="2"/>
          </rPr>
          <t>Peak Cooling Load</t>
        </r>
        <r>
          <rPr>
            <sz val="8"/>
            <color indexed="81"/>
            <rFont val="Tahoma"/>
            <family val="2"/>
          </rPr>
          <t xml:space="preserve"> (RT) will be auto-populated from the Air-conditioned System Efficiency (kW/RT) and Peak Cooling Load (RT) input in </t>
        </r>
        <r>
          <rPr>
            <u/>
            <sz val="8"/>
            <color indexed="81"/>
            <rFont val="Tahoma"/>
            <family val="2"/>
          </rPr>
          <t xml:space="preserve">Pre-Requisites </t>
        </r>
        <r>
          <rPr>
            <sz val="8"/>
            <color indexed="81"/>
            <rFont val="Tahoma"/>
            <family val="2"/>
          </rPr>
          <t>Worksheet (</t>
        </r>
        <r>
          <rPr>
            <i/>
            <sz val="8"/>
            <color indexed="81"/>
            <rFont val="Tahoma"/>
            <family val="2"/>
          </rPr>
          <t>P.04 Air-Conditioning System Efficiency :</t>
        </r>
        <r>
          <rPr>
            <sz val="8"/>
            <color indexed="81"/>
            <rFont val="Tahoma"/>
            <family val="2"/>
          </rPr>
          <t xml:space="preserve"> </t>
        </r>
        <r>
          <rPr>
            <i/>
            <sz val="8"/>
            <color indexed="81"/>
            <rFont val="Tahoma"/>
            <family val="2"/>
          </rPr>
          <t>Water Cooled Chilled-Water Plant.</t>
        </r>
      </text>
    </comment>
    <comment ref="A6" authorId="0" shapeId="0" xr:uid="{00000000-0006-0000-0400-000003000000}">
      <text>
        <r>
          <rPr>
            <sz val="8"/>
            <color indexed="81"/>
            <rFont val="Tahoma"/>
            <family val="2"/>
          </rPr>
          <t xml:space="preserve">The </t>
        </r>
        <r>
          <rPr>
            <u/>
            <sz val="8"/>
            <color indexed="81"/>
            <rFont val="Tahoma"/>
            <family val="2"/>
          </rPr>
          <t>Air-conditioned System Efficiency</t>
        </r>
        <r>
          <rPr>
            <sz val="8"/>
            <color indexed="81"/>
            <rFont val="Tahoma"/>
            <family val="2"/>
          </rPr>
          <t xml:space="preserve"> (kW/RT) and </t>
        </r>
        <r>
          <rPr>
            <u/>
            <sz val="8"/>
            <color indexed="81"/>
            <rFont val="Tahoma"/>
            <family val="2"/>
          </rPr>
          <t>Peak Cooling Load</t>
        </r>
        <r>
          <rPr>
            <sz val="8"/>
            <color indexed="81"/>
            <rFont val="Tahoma"/>
            <family val="2"/>
          </rPr>
          <t xml:space="preserve"> (RT) will be auto-populated from the Air-conditioned System Efficiency (kW/RT) and Peak Cooling Load (RT) input in </t>
        </r>
        <r>
          <rPr>
            <u/>
            <sz val="8"/>
            <color indexed="81"/>
            <rFont val="Tahoma"/>
            <family val="2"/>
          </rPr>
          <t xml:space="preserve">Pre-Requisites </t>
        </r>
        <r>
          <rPr>
            <sz val="8"/>
            <color indexed="81"/>
            <rFont val="Tahoma"/>
            <family val="2"/>
          </rPr>
          <t>Worksheet (P.04 Air-Conditioning System Efficiency: Air Cooled Chilled-Water Plant / Unitary Air-Conditioners)</t>
        </r>
        <r>
          <rPr>
            <i/>
            <sz val="8"/>
            <color indexed="81"/>
            <rFont val="Tahoma"/>
            <family val="2"/>
          </rPr>
          <t>.</t>
        </r>
        <r>
          <rPr>
            <sz val="8"/>
            <color indexed="81"/>
            <rFont val="Tahoma"/>
            <family val="2"/>
          </rPr>
          <t xml:space="preserve"> </t>
        </r>
        <r>
          <rPr>
            <sz val="9"/>
            <color indexed="81"/>
            <rFont val="Tahoma"/>
            <family val="2"/>
          </rPr>
          <t xml:space="preserve">
</t>
        </r>
      </text>
    </comment>
    <comment ref="B11" authorId="0" shapeId="0" xr:uid="{00000000-0006-0000-0400-000004000000}">
      <text>
        <r>
          <rPr>
            <sz val="8"/>
            <color indexed="81"/>
            <rFont val="Cambria"/>
            <family val="1"/>
          </rPr>
          <t xml:space="preserve">Encourage the use of better energy efficient lighting system to minimise energy consumption from lighting usage while maintaining proper lighting level  </t>
        </r>
        <r>
          <rPr>
            <sz val="9"/>
            <color indexed="81"/>
            <rFont val="Tahoma"/>
            <family val="2"/>
          </rPr>
          <t xml:space="preserve">
</t>
        </r>
      </text>
    </comment>
    <comment ref="G11" authorId="0" shapeId="0" xr:uid="{00000000-0006-0000-0400-000005000000}">
      <text>
        <r>
          <rPr>
            <sz val="9"/>
            <color indexed="81"/>
            <rFont val="Tahoma"/>
            <family val="2"/>
          </rPr>
          <t xml:space="preserve">Below 10% no Points
</t>
        </r>
      </text>
    </comment>
    <comment ref="B13" authorId="0" shapeId="0" xr:uid="{00000000-0006-0000-0400-000006000000}">
      <text>
        <r>
          <rPr>
            <sz val="8"/>
            <color indexed="81"/>
            <rFont val="Cambria"/>
            <family val="1"/>
          </rPr>
          <t>Encourage the provision of better energy efficient service transformers to minimise energy loss during operation.</t>
        </r>
        <r>
          <rPr>
            <sz val="9"/>
            <color indexed="81"/>
            <rFont val="Tahoma"/>
            <family val="2"/>
          </rPr>
          <t xml:space="preserve">
</t>
        </r>
      </text>
    </comment>
    <comment ref="B17" authorId="0" shapeId="0" xr:uid="{00000000-0006-0000-0400-000007000000}">
      <text>
        <r>
          <rPr>
            <sz val="8"/>
            <color indexed="81"/>
            <rFont val="Cambria"/>
            <family val="1"/>
          </rPr>
          <t>Facilitate right sizing of chiller plant system through a more in-depth study of the operational needs and receptacle load requirement.</t>
        </r>
      </text>
    </comment>
    <comment ref="B21" authorId="0" shapeId="0" xr:uid="{00000000-0006-0000-0400-000008000000}">
      <text>
        <r>
          <rPr>
            <sz val="8"/>
            <color indexed="81"/>
            <rFont val="Cambria"/>
            <family val="1"/>
          </rPr>
          <t>Encourage the use of energy efficient practices and features which have positive impacts on energy savings and environment.</t>
        </r>
        <r>
          <rPr>
            <sz val="9"/>
            <color indexed="81"/>
            <rFont val="Tahoma"/>
            <family val="2"/>
          </rPr>
          <t xml:space="preserve">
</t>
        </r>
      </text>
    </comment>
    <comment ref="B35" authorId="0" shapeId="0" xr:uid="{00000000-0006-0000-0400-000009000000}">
      <text>
        <r>
          <rPr>
            <sz val="8"/>
            <color indexed="81"/>
            <rFont val="Cambria"/>
            <family val="1"/>
          </rPr>
          <t xml:space="preserve">Encourage roof to be designed with due consideration for structural, electrical and spatial readiness to facilitate future photovoltaic installation.  </t>
        </r>
        <r>
          <rPr>
            <sz val="9"/>
            <color indexed="81"/>
            <rFont val="Tahoma"/>
            <family val="2"/>
          </rPr>
          <t xml:space="preserve">
</t>
        </r>
      </text>
    </comment>
    <comment ref="B36" authorId="0" shapeId="0" xr:uid="{00000000-0006-0000-0400-00000A000000}">
      <text>
        <r>
          <rPr>
            <sz val="8"/>
            <color indexed="81"/>
            <rFont val="Cambria"/>
            <family val="1"/>
          </rPr>
          <t xml:space="preserve">Promote on-site generation of renewable energy which reduce electricity consumption and associated carbon emissions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Kum Hoong CHIA (BCA)</author>
  </authors>
  <commentList>
    <comment ref="B4" authorId="0" shapeId="0" xr:uid="{00000000-0006-0000-0500-000001000000}">
      <text>
        <r>
          <rPr>
            <sz val="8"/>
            <color indexed="81"/>
            <rFont val="Cambria"/>
            <family val="1"/>
          </rPr>
          <t>Encourage design of water efficient mechanical systems and strategies that help minimise potable water consumption during operation.</t>
        </r>
        <r>
          <rPr>
            <sz val="9"/>
            <color indexed="81"/>
            <rFont val="Tahoma"/>
            <family val="2"/>
          </rPr>
          <t xml:space="preserve">
</t>
        </r>
      </text>
    </comment>
    <comment ref="B17" authorId="0" shapeId="0" xr:uid="{00000000-0006-0000-0500-000002000000}">
      <text>
        <r>
          <rPr>
            <sz val="8"/>
            <color indexed="81"/>
            <rFont val="Cambria"/>
            <family val="1"/>
          </rPr>
          <t>Encourage the adoption of building systems, materials and construction practices that are environmentally friendly and sustainable.</t>
        </r>
      </text>
    </comment>
    <comment ref="B27" authorId="0" shapeId="0" xr:uid="{00000000-0006-0000-0500-000003000000}">
      <text>
        <r>
          <rPr>
            <sz val="8"/>
            <color indexed="81"/>
            <rFont val="Cambria"/>
            <family val="1"/>
          </rPr>
          <t xml:space="preserve">Encourage the use of sustainable products for non-structural building components and construction such as environmentally friendly products that are certified by an approved local certification body. </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Kum Hoong CHIA (BCA)</author>
  </authors>
  <commentList>
    <comment ref="B4" authorId="0" shapeId="0" xr:uid="{00000000-0006-0000-0600-000001000000}">
      <text>
        <r>
          <rPr>
            <sz val="8"/>
            <color indexed="81"/>
            <rFont val="Tahoma"/>
            <family val="2"/>
          </rPr>
          <t>Encourage design consideration and evaluation of indoor air quality parameters to enhance user comfort.</t>
        </r>
      </text>
    </comment>
    <comment ref="B7" authorId="0" shapeId="0" xr:uid="{00000000-0006-0000-0600-000002000000}">
      <text>
        <r>
          <rPr>
            <sz val="8"/>
            <color indexed="81"/>
            <rFont val="Cambria"/>
            <family val="1"/>
          </rPr>
          <t>Encourage provision of adequate and proper ventilation in conditioned spaces to prevent build-up of contaminant concentration.</t>
        </r>
        <r>
          <rPr>
            <sz val="9"/>
            <color indexed="81"/>
            <rFont val="Tahoma"/>
            <family val="2"/>
          </rPr>
          <t xml:space="preserve">
</t>
        </r>
      </text>
    </comment>
    <comment ref="B12" authorId="0" shapeId="0" xr:uid="{00000000-0006-0000-0600-000003000000}">
      <text>
        <r>
          <rPr>
            <sz val="8"/>
            <color indexed="81"/>
            <rFont val="Cambria"/>
            <family val="1"/>
          </rPr>
          <t>Encourage the implementation of air treatment strategies and controls to minimise indoor contaminants.</t>
        </r>
      </text>
    </comment>
    <comment ref="B18" authorId="0" shapeId="0" xr:uid="{00000000-0006-0000-0600-000004000000}">
      <text>
        <r>
          <rPr>
            <sz val="8"/>
            <color indexed="81"/>
            <rFont val="Cambria"/>
            <family val="1"/>
          </rPr>
          <t>Encourage the use of daylighting which could bring about positive effect to the indoor environment.</t>
        </r>
        <r>
          <rPr>
            <b/>
            <sz val="9"/>
            <color indexed="81"/>
            <rFont val="Tahoma"/>
            <family val="2"/>
          </rPr>
          <t xml:space="preserve">   </t>
        </r>
        <r>
          <rPr>
            <sz val="9"/>
            <color indexed="81"/>
            <rFont val="Tahoma"/>
            <family val="2"/>
          </rPr>
          <t xml:space="preserve">
</t>
        </r>
      </text>
    </comment>
    <comment ref="B24" authorId="0" shapeId="0" xr:uid="{00000000-0006-0000-0600-000005000000}">
      <text>
        <r>
          <rPr>
            <sz val="8"/>
            <color indexed="81"/>
            <rFont val="Cambria"/>
            <family val="1"/>
          </rPr>
          <t>Enhanced user comfort and experience with the following provisions</t>
        </r>
      </text>
    </comment>
    <comment ref="B30" authorId="0" shapeId="0" xr:uid="{00000000-0006-0000-0600-000006000000}">
      <text>
        <r>
          <rPr>
            <sz val="8"/>
            <color indexed="81"/>
            <rFont val="Tahoma"/>
            <family val="2"/>
          </rPr>
          <t xml:space="preserve">Provision of means to track energy consumption data and pattern to help establish energy saving measures and reduction targets.   </t>
        </r>
        <r>
          <rPr>
            <sz val="9"/>
            <color indexed="81"/>
            <rFont val="Tahoma"/>
            <family val="2"/>
          </rPr>
          <t xml:space="preserve">
</t>
        </r>
      </text>
    </comment>
    <comment ref="B33" authorId="0" shapeId="0" xr:uid="{00000000-0006-0000-0600-000007000000}">
      <text>
        <r>
          <rPr>
            <sz val="8"/>
            <color indexed="81"/>
            <rFont val="Cambria"/>
            <family val="1"/>
          </rPr>
          <t>Provision of occupancy based controls to regulate and maintain appropriate temperature and lighting level to meet the required demand.</t>
        </r>
        <r>
          <rPr>
            <b/>
            <sz val="9"/>
            <color indexed="81"/>
            <rFont val="Tahoma"/>
            <family val="2"/>
          </rPr>
          <t xml:space="preserve"> </t>
        </r>
        <r>
          <rPr>
            <sz val="9"/>
            <color indexed="81"/>
            <rFont val="Tahoma"/>
            <family val="2"/>
          </rPr>
          <t xml:space="preserve">
</t>
        </r>
      </text>
    </comment>
    <comment ref="B36" authorId="0" shapeId="0" xr:uid="{00000000-0006-0000-0600-000008000000}">
      <text>
        <r>
          <rPr>
            <sz val="8"/>
            <color indexed="81"/>
            <rFont val="Tahoma"/>
            <family val="2"/>
          </rPr>
          <t xml:space="preserve">Provision of salient integration and analytics features to make available relevant data and salient information to better maintain the effectiveness of systems performance and reliability.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Kum Hoong CHIA (BCA)</author>
  </authors>
  <commentList>
    <comment ref="A19" authorId="0" shapeId="0" xr:uid="{00000000-0006-0000-0700-000001000000}">
      <text>
        <r>
          <rPr>
            <sz val="8"/>
            <color indexed="81"/>
            <rFont val="Tahoma"/>
            <family val="2"/>
          </rPr>
          <t>This % of electricity consumption will be auto-populated from the % of electricity consumption input in Criteria 2.3c – Adoption of Renewable Energy</t>
        </r>
      </text>
    </comment>
  </commentList>
</comments>
</file>

<file path=xl/sharedStrings.xml><?xml version="1.0" encoding="utf-8"?>
<sst xmlns="http://schemas.openxmlformats.org/spreadsheetml/2006/main" count="750" uniqueCount="456">
  <si>
    <t>PROJECT SCORE SUMMARY</t>
  </si>
  <si>
    <t>POINTS AVAILABLE</t>
  </si>
  <si>
    <t>POINTS SCORED</t>
  </si>
  <si>
    <t>VERIFICATION</t>
  </si>
  <si>
    <t>Envelope and Roof Thermal Transfer</t>
  </si>
  <si>
    <t>Air Tightness and Leakage</t>
  </si>
  <si>
    <t>P.10</t>
  </si>
  <si>
    <t>LEADERSHIP</t>
  </si>
  <si>
    <t>P.11</t>
  </si>
  <si>
    <t>P.12</t>
  </si>
  <si>
    <t>User Engagement</t>
  </si>
  <si>
    <t>INDOOR AIR QUALITY</t>
  </si>
  <si>
    <t>URBAN HARMONY</t>
  </si>
  <si>
    <t>Sustainable Urbanism</t>
  </si>
  <si>
    <t>Outdoor Air</t>
  </si>
  <si>
    <t xml:space="preserve">Indoor Contaminants </t>
  </si>
  <si>
    <t>TROPICALITY</t>
  </si>
  <si>
    <t>SPATIAL QUALITY</t>
  </si>
  <si>
    <t>Lighting</t>
  </si>
  <si>
    <t>Acoustics</t>
  </si>
  <si>
    <t>Ventilation Performance</t>
  </si>
  <si>
    <t>Wellbeing</t>
  </si>
  <si>
    <t>Energy Monitoring</t>
  </si>
  <si>
    <t>Lighting Efficiency and Controls</t>
  </si>
  <si>
    <t>Demand Control</t>
  </si>
  <si>
    <t>Vertical Transportation Efficiency</t>
  </si>
  <si>
    <t>Integration and Analytics</t>
  </si>
  <si>
    <t>ENERGY EFFICIENCY</t>
  </si>
  <si>
    <t>System Handover and Documentation</t>
  </si>
  <si>
    <t>Lighting System Efficiency</t>
  </si>
  <si>
    <t>Enhanced Performance</t>
  </si>
  <si>
    <t>Demonstrating Cost Effective Design</t>
  </si>
  <si>
    <t>Complementary Certifications</t>
  </si>
  <si>
    <t>Social Benefits</t>
  </si>
  <si>
    <t>RENEWABLE ENERGY</t>
  </si>
  <si>
    <t>Solar Energy Feasibility Study</t>
  </si>
  <si>
    <t>GREEN MARK TOTAL</t>
  </si>
  <si>
    <t>Solar Ready Roof</t>
  </si>
  <si>
    <t>Adoption of Renewable Energy</t>
  </si>
  <si>
    <t>Water Efficient Fittings</t>
  </si>
  <si>
    <t>WATER</t>
  </si>
  <si>
    <t>Water Efficient Systems</t>
  </si>
  <si>
    <t>Water Monitoring</t>
  </si>
  <si>
    <t>Alternative Water Sources</t>
  </si>
  <si>
    <t>MATERIALS</t>
  </si>
  <si>
    <t>Sustainable Construction</t>
  </si>
  <si>
    <t>Embodied Carbon</t>
  </si>
  <si>
    <t>Sustainable Products</t>
  </si>
  <si>
    <t>WASTE</t>
  </si>
  <si>
    <t>Environmental Construction Management Plan</t>
  </si>
  <si>
    <t xml:space="preserve">PRE-REQUISITES </t>
  </si>
  <si>
    <t>COMMENTS</t>
  </si>
  <si>
    <t>AVAILABLE 
POINTS</t>
  </si>
  <si>
    <t>POINTS 
SCORED</t>
  </si>
  <si>
    <t>Integrative Design Process</t>
  </si>
  <si>
    <t>Environmental Credentials of Project Team</t>
  </si>
  <si>
    <t>(ii) Tree Conservation</t>
  </si>
  <si>
    <t>Additional Notes:</t>
  </si>
  <si>
    <t>PART 2 – SCORE</t>
  </si>
  <si>
    <t>(ii) Water Consumption of Cooling Towers</t>
  </si>
  <si>
    <t>PART 3 – SCORE</t>
  </si>
  <si>
    <t xml:space="preserve">Integration and Analytics </t>
  </si>
  <si>
    <t>PART 4 – SCORE</t>
  </si>
  <si>
    <t>PART 5 SCORE</t>
  </si>
  <si>
    <t>(i) Landscape Irrigation</t>
  </si>
  <si>
    <t>(i) Ventilation Rates</t>
  </si>
  <si>
    <t>DATA INPUT</t>
  </si>
  <si>
    <t>GREEN MARK AWARD TARGET:</t>
  </si>
  <si>
    <t>Platinum</t>
  </si>
  <si>
    <t>AVAILABLE POINTS</t>
  </si>
  <si>
    <t>History of amendments</t>
  </si>
  <si>
    <t>S/N</t>
  </si>
  <si>
    <t>Version No.</t>
  </si>
  <si>
    <t>Remarks/Brief Description of changes</t>
  </si>
  <si>
    <t>Effective date</t>
  </si>
  <si>
    <t>1.1a</t>
  </si>
  <si>
    <t>1.1b</t>
  </si>
  <si>
    <t>1.1c</t>
  </si>
  <si>
    <t>1.1d</t>
  </si>
  <si>
    <t>1.2a</t>
  </si>
  <si>
    <t>1.2b</t>
  </si>
  <si>
    <t>1.3a</t>
  </si>
  <si>
    <t>1.3b</t>
  </si>
  <si>
    <t>1.3c</t>
  </si>
  <si>
    <t>2.1a</t>
  </si>
  <si>
    <t>2.1b</t>
  </si>
  <si>
    <t>2.1c</t>
  </si>
  <si>
    <t>2.2a</t>
  </si>
  <si>
    <t>3.1a</t>
  </si>
  <si>
    <t>3.1b</t>
  </si>
  <si>
    <t>3.1c</t>
  </si>
  <si>
    <t>3.2a</t>
  </si>
  <si>
    <t>3.2b</t>
  </si>
  <si>
    <t>3.2c</t>
  </si>
  <si>
    <t>3.3a</t>
  </si>
  <si>
    <t>3.3b</t>
  </si>
  <si>
    <t>4.1a</t>
  </si>
  <si>
    <t>4.1b</t>
  </si>
  <si>
    <t>4.1c</t>
  </si>
  <si>
    <t>4.3a</t>
  </si>
  <si>
    <t>4.3b</t>
  </si>
  <si>
    <t>4.3c</t>
  </si>
  <si>
    <t>4.3d</t>
  </si>
  <si>
    <t>(i) Greenery Provision</t>
  </si>
  <si>
    <t>4.2a</t>
  </si>
  <si>
    <t>4.2b</t>
  </si>
  <si>
    <t>4.2c</t>
  </si>
  <si>
    <t>2.2b</t>
  </si>
  <si>
    <t>Score Card_ GM_TS2018_R1.00</t>
  </si>
  <si>
    <t>Launch for implementation</t>
  </si>
  <si>
    <t>&lt;Enter Project Name&gt;</t>
  </si>
  <si>
    <t>P.01</t>
  </si>
  <si>
    <t>P.02</t>
  </si>
  <si>
    <t>P.03</t>
  </si>
  <si>
    <t>P.04</t>
  </si>
  <si>
    <t>P.05</t>
  </si>
  <si>
    <t>P.06</t>
  </si>
  <si>
    <t>P.07</t>
  </si>
  <si>
    <t>P.08</t>
  </si>
  <si>
    <t>P.09</t>
  </si>
  <si>
    <t xml:space="preserve">Air-Conditioning System Efficiency </t>
  </si>
  <si>
    <t>Energy Saving Requirements</t>
  </si>
  <si>
    <t>Indoor Air Quality</t>
  </si>
  <si>
    <t xml:space="preserve">Refrigerants </t>
  </si>
  <si>
    <t>Measurement and Instrumentation Requirements</t>
  </si>
  <si>
    <t>Electrical Sub-Metering &amp; Monitoring</t>
  </si>
  <si>
    <t>Sustainability Design Brief</t>
  </si>
  <si>
    <t>Urban Greenery</t>
  </si>
  <si>
    <t>Enhanced Thermal Performance</t>
  </si>
  <si>
    <t>Environmental Control System</t>
  </si>
  <si>
    <t>Transformer Efficiency</t>
  </si>
  <si>
    <t>ENERGY EFFECTIVENESS</t>
  </si>
  <si>
    <t xml:space="preserve">Optimal Cooling Load Provision </t>
  </si>
  <si>
    <t>Energy Efficient Practices and  Features</t>
  </si>
  <si>
    <t>2.3a</t>
  </si>
  <si>
    <t>2.3b</t>
  </si>
  <si>
    <t>2.3c</t>
  </si>
  <si>
    <t>SMART OPERATIONS</t>
  </si>
  <si>
    <t>COMPLIANCE/ ELIGIBILILTY</t>
  </si>
  <si>
    <t>Water Cooled Chilled-Water Plant</t>
  </si>
  <si>
    <t>Air Cooled Chilled-Water Plant / Unitary Air-Conditioners</t>
  </si>
  <si>
    <t>District Cooling System</t>
  </si>
  <si>
    <t>Water-Cooled Chilled-Water Plant</t>
  </si>
  <si>
    <t>Green Mark Rating</t>
  </si>
  <si>
    <t>Peak Building Cooling Load</t>
  </si>
  <si>
    <t>&lt; 500 RT</t>
  </si>
  <si>
    <t>≥ 500RT</t>
  </si>
  <si>
    <t>Minimum Design System Efficiency (DSE) in kW/RT</t>
  </si>
  <si>
    <t>Gold</t>
  </si>
  <si>
    <r>
      <t>Gold</t>
    </r>
    <r>
      <rPr>
        <vertAlign val="superscript"/>
        <sz val="10"/>
        <rFont val="Calibri Light"/>
        <family val="2"/>
      </rPr>
      <t>PLUS</t>
    </r>
  </si>
  <si>
    <t>Air-Cooled Chilled-Water Plant/ Unitary Air-Conditioners</t>
  </si>
  <si>
    <t>To be assessed on a case to case basis</t>
  </si>
  <si>
    <t xml:space="preserve">District Cooling System </t>
  </si>
  <si>
    <t>Minimum Efficiency</t>
  </si>
  <si>
    <t>Enter Energy Saving (%)</t>
  </si>
  <si>
    <t>Green Mark (GM)  Rating</t>
  </si>
  <si>
    <t>Minimum Energy Savings over its Reference Model</t>
  </si>
  <si>
    <t>Achieved GM Rating</t>
  </si>
  <si>
    <t>(i) Integrative Approach to Station Design</t>
  </si>
  <si>
    <t xml:space="preserve">(ii) Maintainability Design Considerations  </t>
  </si>
  <si>
    <t>(iii)  Collaborative BIM</t>
  </si>
  <si>
    <t>(iv) Green BIM</t>
  </si>
  <si>
    <t>• Dedicated circulation routes for cyclists to access bicycle parking and end of trip facilities</t>
  </si>
  <si>
    <t xml:space="preserve">• Linkages to neighbouring development within 400 m radius </t>
  </si>
  <si>
    <t xml:space="preserve">• Linkages to all other public transport nodes 
</t>
  </si>
  <si>
    <t xml:space="preserve">• Provisions for all future connections </t>
  </si>
  <si>
    <t>• Structural provisions for building development</t>
  </si>
  <si>
    <t>• Provisions for expansion</t>
  </si>
  <si>
    <t xml:space="preserve">(ii) Displaying Green Mark Credential
</t>
  </si>
  <si>
    <t xml:space="preserve">(i) Building User Guide </t>
  </si>
  <si>
    <t>(iii) Green Fit-out Guidelines</t>
  </si>
  <si>
    <t xml:space="preserve">• Level 1 – Concept design studies </t>
  </si>
  <si>
    <t>• Level 2 – Iterative massing studies using macro simulations</t>
  </si>
  <si>
    <t>(iv) No. of SGBC Green Services Certified firm =</t>
  </si>
  <si>
    <t xml:space="preserve">• 0.5 point for Certified or Merit rating </t>
  </si>
  <si>
    <t xml:space="preserve">
</t>
  </si>
  <si>
    <t>• 1 point for Excellent or Star rating</t>
  </si>
  <si>
    <r>
      <rPr>
        <u/>
        <sz val="8"/>
        <rFont val="Cambria"/>
        <family val="1"/>
      </rPr>
      <t>Green Companies</t>
    </r>
    <r>
      <rPr>
        <sz val="8"/>
        <rFont val="Cambria"/>
        <family val="1"/>
      </rPr>
      <t>:</t>
    </r>
  </si>
  <si>
    <t>0.25 point each</t>
  </si>
  <si>
    <t>0.5 point each</t>
  </si>
  <si>
    <t>Up to 1 point</t>
  </si>
  <si>
    <t>• Preservation of existing trees on-site to prevent disturbance to established habitats</t>
  </si>
  <si>
    <t xml:space="preserve">(iii) Sustainable Landscape </t>
  </si>
  <si>
    <t>• Adoption of native species of greenery</t>
  </si>
  <si>
    <t>• Use of organic composts from horticultural wastes</t>
  </si>
  <si>
    <t>Points Allocated</t>
  </si>
  <si>
    <t>GnPR</t>
  </si>
  <si>
    <t>0.5 to &lt;1.0</t>
  </si>
  <si>
    <t>1.0 to &lt;1.5</t>
  </si>
  <si>
    <t>1.5 to &lt;2.0</t>
  </si>
  <si>
    <t>&gt; 2.0</t>
  </si>
  <si>
    <t>SECTION 2 – ENERGY PERFORMANCE</t>
  </si>
  <si>
    <t xml:space="preserve">Transformer Efficiency </t>
  </si>
  <si>
    <t>(i)   Enhanced cooling load estimate with detailed heat load calculation taking into consideration diversity, projected ridership, historical operational data, benchmarking studies and trends.</t>
  </si>
  <si>
    <t xml:space="preserve">(ii)  Receptacle load management by way of procuring energy efficient equipment or implementing plug load reduction measures, which could help reduce the receptacle load by at least 10%.  </t>
  </si>
  <si>
    <t>PART 1 – SCORE</t>
  </si>
  <si>
    <r>
      <t xml:space="preserve">Energy Effectiveness </t>
    </r>
    <r>
      <rPr>
        <sz val="9"/>
        <rFont val="Cambria"/>
        <family val="1"/>
      </rPr>
      <t>(Cap: 6 points)</t>
    </r>
  </si>
  <si>
    <r>
      <t>RENEWABLE ENERGY</t>
    </r>
    <r>
      <rPr>
        <sz val="9"/>
        <rFont val="Cambria"/>
        <family val="1"/>
      </rPr>
      <t xml:space="preserve"> (Cap: 2 points)</t>
    </r>
  </si>
  <si>
    <t xml:space="preserve">Environmental Control System Efficiency </t>
  </si>
  <si>
    <t xml:space="preserve">Water Usage Monitoring </t>
  </si>
  <si>
    <t xml:space="preserve">Facilitate better control and monitoring of water consumption   </t>
  </si>
  <si>
    <t xml:space="preserve">(i) Provision of private meters for all major water uses 
(ii) Provision of smart remote metering system with alert features for leak detection </t>
  </si>
  <si>
    <t xml:space="preserve">(i) Resource Recovery by facilitating the use of suitable excavated soil on-site or in other projects
</t>
  </si>
  <si>
    <t>(iii) )  Use of sustainable alternatives which can be fabricated off-site with    minimal concrete usage and wet trade for entrance structures</t>
  </si>
  <si>
    <t xml:space="preserve"> (iv)  Low carbon concrete </t>
  </si>
  <si>
    <t>• Use of recycled concrete aggregates, incinerated bottom ash or reclaimed asphalt pavement for road construction.</t>
  </si>
  <si>
    <t xml:space="preserve">(ii) Computation of the Concrete Usage Index (CUI) for station box.
Concrete Usage Index (CUI) =
</t>
  </si>
  <si>
    <t>Impact
(1.0 point
or 0.5
point)</t>
  </si>
  <si>
    <t>Weightage
(Good,
Very Good
Excellent or Leader)</t>
  </si>
  <si>
    <t>S/No.</t>
  </si>
  <si>
    <t>Description of products</t>
  </si>
  <si>
    <t>Good</t>
  </si>
  <si>
    <t>Very Good</t>
  </si>
  <si>
    <t>Leader</t>
  </si>
  <si>
    <t>Weightage based on the extent of environmental friendliness of products</t>
  </si>
  <si>
    <t>Excellent</t>
  </si>
  <si>
    <r>
      <t xml:space="preserve">Weightage
</t>
    </r>
    <r>
      <rPr>
        <sz val="9"/>
        <color theme="0"/>
        <rFont val="Cambria"/>
        <family val="1"/>
      </rPr>
      <t>(Good,
Very Good
Excellent or Leader)</t>
    </r>
  </si>
  <si>
    <r>
      <t xml:space="preserve">Impact
</t>
    </r>
    <r>
      <rPr>
        <sz val="9"/>
        <color theme="0"/>
        <rFont val="Cambria"/>
        <family val="1"/>
      </rPr>
      <t>(1.0 point
or 0.5
point)</t>
    </r>
  </si>
  <si>
    <t>Point Score per Products/Items</t>
  </si>
  <si>
    <t>Overall Score (All Products/Items)</t>
  </si>
  <si>
    <t>Remarks</t>
  </si>
  <si>
    <r>
      <t xml:space="preserve">Impact
</t>
    </r>
    <r>
      <rPr>
        <sz val="8"/>
        <color theme="0"/>
        <rFont val="Cambria"/>
        <family val="1"/>
      </rPr>
      <t xml:space="preserve">(1.0 point
or 0.5
point)  - 
</t>
    </r>
    <r>
      <rPr>
        <i/>
        <sz val="8"/>
        <color theme="4" tint="0.59999389629810485"/>
        <rFont val="Cambria"/>
        <family val="1"/>
      </rPr>
      <t>Please select from the drop-down list</t>
    </r>
  </si>
  <si>
    <r>
      <t xml:space="preserve">Weightage
</t>
    </r>
    <r>
      <rPr>
        <sz val="8"/>
        <color theme="0"/>
        <rFont val="Cambria"/>
        <family val="1"/>
      </rPr>
      <t xml:space="preserve">(Good,
Very Good
Excellent or Leader)
</t>
    </r>
    <r>
      <rPr>
        <i/>
        <sz val="8"/>
        <color theme="4" tint="0.59999389629810485"/>
        <rFont val="Cambria"/>
        <family val="1"/>
      </rPr>
      <t>Please select from the drop-down list</t>
    </r>
  </si>
  <si>
    <t>(max: 7 pts)</t>
  </si>
  <si>
    <r>
      <t xml:space="preserve">Environmental Construction Management
</t>
    </r>
    <r>
      <rPr>
        <sz val="8"/>
        <rFont val="Cambria"/>
        <family val="1"/>
      </rPr>
      <t>Facilitate effective implementation of an environmental construction management plan which covers specific target setting, monitoring of energy, water use and construction waste.</t>
    </r>
  </si>
  <si>
    <r>
      <t xml:space="preserve">Construction Waste Minimisation Measures 
</t>
    </r>
    <r>
      <rPr>
        <sz val="8"/>
        <rFont val="Cambria"/>
        <family val="1"/>
      </rPr>
      <t>•Incorporate strategies which can reduce substantial amount of waste produced on site such as modular design, off-site construction methods, use of products with high recycled content or upcycling arrangement, review procedures on material estimate and /or material reuse on site.</t>
    </r>
  </si>
  <si>
    <t>User Comfort</t>
  </si>
  <si>
    <r>
      <t xml:space="preserve">(i)  Indoor Thermal Environmental Conditions
</t>
    </r>
    <r>
      <rPr>
        <sz val="8"/>
        <rFont val="Cambria"/>
        <family val="1"/>
      </rPr>
      <t>Design for optimum comfort of the space in consideration, by way of appropriate dry-bulb temperature and humidity control.</t>
    </r>
  </si>
  <si>
    <r>
      <t xml:space="preserve">(ii) Indoor Air Quality (IAQ) audit 
</t>
    </r>
    <r>
      <rPr>
        <sz val="8"/>
        <rFont val="Cambria"/>
        <family val="1"/>
      </rPr>
      <t>Conduct IAQ audit before occupancy as recommended in SS554 : 2016 Clause 6.2.</t>
    </r>
  </si>
  <si>
    <t>(ii) Filtration Media</t>
  </si>
  <si>
    <r>
      <t xml:space="preserve">(ii) Air Purging System and Management Plan
</t>
    </r>
    <r>
      <rPr>
        <sz val="8"/>
        <rFont val="Cambria"/>
        <family val="1"/>
      </rPr>
      <t xml:space="preserve">Commitment to maintain an acceptable indoor air quality by replacing contaminated indoor air with outdoor fresh air on a regular basis.  </t>
    </r>
  </si>
  <si>
    <r>
      <t xml:space="preserve">(iii) Ultraviolet Germicidal Irradiation (UVGI) System 
</t>
    </r>
    <r>
      <rPr>
        <sz val="8"/>
        <rFont val="Cambria"/>
        <family val="1"/>
      </rPr>
      <t>Provision of UVGI system in AHUs to combat possible microbial contamination.</t>
    </r>
    <r>
      <rPr>
        <b/>
        <sz val="8"/>
        <rFont val="Cambria"/>
        <family val="1"/>
      </rPr>
      <t xml:space="preserve">
</t>
    </r>
  </si>
  <si>
    <t>(i)   Daylighting in public areas</t>
  </si>
  <si>
    <t>(ii) Daylighting provision at entrance areas</t>
  </si>
  <si>
    <t xml:space="preserve">• Elevated station – Provision of effective daylighting and mitigation of overlit areas 
OR
• Underground station – Provision of natural lighting in public areas such as concourse and platform </t>
  </si>
  <si>
    <t xml:space="preserve">Acoustic considerations and treatments to ensure that the public and working spaces are free from reverberation and excessive noises, which could affect the comfort of occupants and audibility of station announcements.  </t>
  </si>
  <si>
    <r>
      <t>Acoustics</t>
    </r>
    <r>
      <rPr>
        <sz val="8"/>
        <color rgb="FF000000"/>
        <rFont val="Cambria"/>
        <family val="1"/>
      </rPr>
      <t/>
    </r>
  </si>
  <si>
    <r>
      <t xml:space="preserve">(i) Biophillic Design Elements
</t>
    </r>
    <r>
      <rPr>
        <sz val="8"/>
        <rFont val="Cambria"/>
        <family val="1"/>
      </rPr>
      <t xml:space="preserve">Architectural or interior design that reinforces the attributes and experience of nature. </t>
    </r>
  </si>
  <si>
    <r>
      <t xml:space="preserve">(ii)  Innovative Aesthetic Attributes
</t>
    </r>
    <r>
      <rPr>
        <sz val="8"/>
        <rFont val="Cambria"/>
        <family val="1"/>
      </rPr>
      <t>Visual components or design idea that help create delightful experiences.</t>
    </r>
  </si>
  <si>
    <r>
      <rPr>
        <b/>
        <sz val="8"/>
        <rFont val="Cambria"/>
        <family val="1"/>
      </rPr>
      <t xml:space="preserve">(iii) Intuitive Navigation Tools  </t>
    </r>
    <r>
      <rPr>
        <sz val="8"/>
        <rFont val="Cambria"/>
        <family val="1"/>
      </rPr>
      <t xml:space="preserve">
Wayfinding plan incorporating clear directional signage systems, easy-to-follow paths and digital platform to help commuter in finding their way around the station.  
</t>
    </r>
  </si>
  <si>
    <r>
      <t xml:space="preserve">(i) Energy Portal and Dashboard
</t>
    </r>
    <r>
      <rPr>
        <sz val="8"/>
        <rFont val="Cambria"/>
        <family val="1"/>
      </rPr>
      <t>Display metered data, trending of energy consumption and relevant parameters</t>
    </r>
  </si>
  <si>
    <r>
      <t xml:space="preserve">(ii)  Local Sequential Controller (LSC) with Open Protocol
</t>
    </r>
    <r>
      <rPr>
        <sz val="8"/>
        <rFont val="Cambria"/>
        <family val="1"/>
      </rPr>
      <t xml:space="preserve">Provision of local sequential controller that comes with the capability to export selected data points to commonly used file formats and integrated with open protocol as the network backbone. </t>
    </r>
  </si>
  <si>
    <r>
      <t xml:space="preserve">(i) ACMV Demand Control
</t>
    </r>
    <r>
      <rPr>
        <sz val="8"/>
        <rFont val="Cambria"/>
        <family val="1"/>
      </rPr>
      <t>Binary sensing controls for 80% of the transient and normally occupied areas.</t>
    </r>
  </si>
  <si>
    <r>
      <t xml:space="preserve">(ii) Lighting Demand Control
</t>
    </r>
    <r>
      <rPr>
        <sz val="8"/>
        <rFont val="Cambria"/>
        <family val="1"/>
      </rPr>
      <t>Use of occupancy/vacancy sensors to moderate brightness of the luminaries for 80% of the transient and normally occupied areas.</t>
    </r>
  </si>
  <si>
    <t xml:space="preserve">(i) Basic fault detection and diagnostics (FDD) of sensors to detect sensors failure or anomalous sensor data.
</t>
  </si>
  <si>
    <t xml:space="preserve">(ii)  Equipment exception monitoring to identify systems that deviates from expected performance, setting and operating hours. </t>
  </si>
  <si>
    <t xml:space="preserve">(iii) Provision of adaptive control algorithms which facilitate intuitive responses from related systems for better overall system performance. </t>
  </si>
  <si>
    <t>5.1a</t>
  </si>
  <si>
    <t>Reference to Section 1- Responsive User Design</t>
  </si>
  <si>
    <t xml:space="preserve">(i)   Building Information Model (BIM) with 4D, 5D &amp; 6D 
       (Under Criteria 1.1a – Integrative Design Process)
</t>
  </si>
  <si>
    <r>
      <rPr>
        <sz val="9"/>
        <rFont val="Calibri"/>
        <family val="2"/>
      </rPr>
      <t>●</t>
    </r>
    <r>
      <rPr>
        <sz val="9"/>
        <rFont val="Cambria"/>
        <family val="1"/>
      </rPr>
      <t xml:space="preserve"> 4D BIM (Time)</t>
    </r>
  </si>
  <si>
    <r>
      <rPr>
        <sz val="9"/>
        <rFont val="Calibri"/>
        <family val="2"/>
      </rPr>
      <t>●</t>
    </r>
    <r>
      <rPr>
        <sz val="9"/>
        <rFont val="Cambria"/>
        <family val="1"/>
      </rPr>
      <t xml:space="preserve"> 5D BIM (Cost)</t>
    </r>
  </si>
  <si>
    <r>
      <rPr>
        <sz val="9"/>
        <rFont val="Calibri"/>
        <family val="2"/>
      </rPr>
      <t>●</t>
    </r>
    <r>
      <rPr>
        <sz val="9"/>
        <rFont val="Cambria"/>
        <family val="1"/>
      </rPr>
      <t xml:space="preserve"> 6D BIM (Facilities management)</t>
    </r>
  </si>
  <si>
    <t>5.1b</t>
  </si>
  <si>
    <t>Reference to Section 2 – Energy Performance</t>
  </si>
  <si>
    <t>5.1c</t>
  </si>
  <si>
    <t>Reference to Section 3 – Resource Stewardship</t>
  </si>
  <si>
    <t xml:space="preserve">(iii) Provision of Emission Factors with Source Justification </t>
  </si>
  <si>
    <t xml:space="preserve">(v)  Computation of embodied carbon footprint of entire project
(Under Criteria 3.2b – Embodied Carbon)
</t>
  </si>
  <si>
    <t>5.1d</t>
  </si>
  <si>
    <t xml:space="preserve">Reference to Section 4 – Smart and Healthy Buildings </t>
  </si>
  <si>
    <t>(i)   Indoor Air Quality Trending of temperature, relative humidity or
       common indoor air pollutants
       (Under Criteria 4.1b – Indoor Contaminants)</t>
  </si>
  <si>
    <t>5.1e</t>
  </si>
  <si>
    <r>
      <t xml:space="preserve">Green Features and Innovation that are not listed 
</t>
    </r>
    <r>
      <rPr>
        <sz val="9"/>
        <rFont val="Cambria"/>
        <family val="1"/>
      </rPr>
      <t>(To be submitted for assessment. Points accorded will depend on the extent of environmental impact and on a case specific basis)</t>
    </r>
  </si>
  <si>
    <t>DATA 
INPUT</t>
  </si>
  <si>
    <t>DATA
INPUT</t>
  </si>
  <si>
    <t>Projects that can demonstrate high level of environmental performance at no added cost or at a neutral cost to the developments, taking into consideration life cycle perspectives, as compared with the norm.</t>
  </si>
  <si>
    <t>DEMONSTRATING COST EFFECTIVE GREEN DESIGN</t>
  </si>
  <si>
    <r>
      <t>COMPLEMENTARY CERTIFICATIONS</t>
    </r>
    <r>
      <rPr>
        <b/>
        <sz val="9"/>
        <rFont val="Cambria"/>
        <family val="1"/>
      </rPr>
      <t xml:space="preserve">
</t>
    </r>
  </si>
  <si>
    <t>Comments</t>
  </si>
  <si>
    <t xml:space="preserve">Description </t>
  </si>
  <si>
    <t>S/No</t>
  </si>
  <si>
    <t>W/m²</t>
  </si>
  <si>
    <t>(b) For roof with skylights, the maximum Roof Thermal Transfer Value (RTTV) &lt;=  50 W/m²</t>
  </si>
  <si>
    <t>(a) Envelope Thermal Transfer Value (ETTV) &lt;= 50 W/m²</t>
  </si>
  <si>
    <t>Medium</t>
  </si>
  <si>
    <t>Light  (&lt;50kg/m²)</t>
  </si>
  <si>
    <t>Medium (50 to 230kg/m²)</t>
  </si>
  <si>
    <t>Heavy (&gt;230 kg/m²)</t>
  </si>
  <si>
    <t xml:space="preserve">Roof Weight Group </t>
  </si>
  <si>
    <t xml:space="preserve">Weight Range (kg/m2) </t>
  </si>
  <si>
    <t xml:space="preserve">Maximum U- value (W/m2k) </t>
  </si>
  <si>
    <t>&lt;50</t>
  </si>
  <si>
    <t>50 to 230</t>
  </si>
  <si>
    <t>&gt;230</t>
  </si>
  <si>
    <t>Light</t>
  </si>
  <si>
    <t>Heavy</t>
  </si>
  <si>
    <t>Compliance/ Eligibility</t>
  </si>
  <si>
    <r>
      <t>Gold</t>
    </r>
    <r>
      <rPr>
        <b/>
        <vertAlign val="superscript"/>
        <sz val="8"/>
        <rFont val="Cambria"/>
        <family val="1"/>
      </rPr>
      <t>PLUS</t>
    </r>
  </si>
  <si>
    <t xml:space="preserve">(c) For roof without skylights, the average thermal transmittance (U-Value) of roof shall not exceed the prescribed limits </t>
  </si>
  <si>
    <t xml:space="preserve">Construction Waste Minimisation Measures </t>
  </si>
  <si>
    <t>(The GM Award is subject to full compliance of relevant pre-requisites)</t>
  </si>
  <si>
    <t>(Pick one)</t>
  </si>
  <si>
    <t>(Pick One)</t>
  </si>
  <si>
    <r>
      <rPr>
        <b/>
        <sz val="10"/>
        <rFont val="Cambria"/>
        <family val="1"/>
      </rPr>
      <t>Total Gross Floor Area (GFA)</t>
    </r>
    <r>
      <rPr>
        <sz val="10"/>
        <rFont val="Cambria"/>
        <family val="1"/>
      </rPr>
      <t xml:space="preserve"> (m²) </t>
    </r>
  </si>
  <si>
    <r>
      <t xml:space="preserve">Air-conditioned spaces </t>
    </r>
    <r>
      <rPr>
        <sz val="10"/>
        <rFont val="Cambria"/>
        <family val="1"/>
      </rPr>
      <t>(m²)</t>
    </r>
  </si>
  <si>
    <t>N</t>
  </si>
  <si>
    <t>(ii) GMAAP/GMAAP(FM) =</t>
  </si>
  <si>
    <r>
      <t xml:space="preserve">Baseline = Maximum lighting power budget stated in SS530 : 2014
</t>
    </r>
    <r>
      <rPr>
        <i/>
        <sz val="8"/>
        <rFont val="Cambria"/>
        <family val="1"/>
      </rPr>
      <t xml:space="preserve">(0.2 point for every % improvement from baseline, up to 4 points)
</t>
    </r>
    <r>
      <rPr>
        <sz val="8"/>
        <rFont val="Cambria"/>
        <family val="1"/>
      </rPr>
      <t>% Improvement from baseline =                              %</t>
    </r>
  </si>
  <si>
    <t>Required this?</t>
  </si>
  <si>
    <t>This is 'AND' or 'OR' Condition?</t>
  </si>
  <si>
    <t>1 point or 0.5 point???</t>
  </si>
  <si>
    <t>Why 2.5 points?</t>
  </si>
  <si>
    <t>Enter Value/ Select Compliance</t>
  </si>
  <si>
    <t>Please select</t>
  </si>
  <si>
    <t>% of lighting power budget over the baseline</t>
  </si>
  <si>
    <t>Not Applicable</t>
  </si>
  <si>
    <t>Shower taps &amp; mixers or showerheads</t>
  </si>
  <si>
    <t>Dual flush cisterns</t>
  </si>
  <si>
    <t>Compliance</t>
  </si>
  <si>
    <t>Met Requirement</t>
  </si>
  <si>
    <t xml:space="preserve">Energy Saving Requirements
•Air-conditioned spaces (m²) =   </t>
  </si>
  <si>
    <t>Met Min. Energy Savings for Gold Plus</t>
  </si>
  <si>
    <t>Met Min. Energy Savings for Platinum</t>
  </si>
  <si>
    <t>Met Minimum DSE for Gold</t>
  </si>
  <si>
    <t>Met Minimum DSE for GoldPlus</t>
  </si>
  <si>
    <t>Met Minimum DSE for Platinum</t>
  </si>
  <si>
    <r>
      <t xml:space="preserve">Applicable
</t>
    </r>
    <r>
      <rPr>
        <i/>
        <sz val="9"/>
        <rFont val="Cambria"/>
        <family val="1"/>
      </rPr>
      <t>(Y/N)</t>
    </r>
  </si>
  <si>
    <r>
      <t xml:space="preserve">Enter Peak
</t>
    </r>
    <r>
      <rPr>
        <sz val="9"/>
        <rFont val="Cambria"/>
        <family val="1"/>
      </rPr>
      <t>(RT)</t>
    </r>
  </si>
  <si>
    <r>
      <t xml:space="preserve">Enter System Efficiency </t>
    </r>
    <r>
      <rPr>
        <sz val="9"/>
        <rFont val="Cambria"/>
        <family val="1"/>
      </rPr>
      <t>(kW/RT)</t>
    </r>
  </si>
  <si>
    <t>Type of Water Fittings</t>
  </si>
  <si>
    <t>WELS Ratings</t>
  </si>
  <si>
    <t>Comment</t>
  </si>
  <si>
    <t>Basin Taps &amp; Mixers</t>
  </si>
  <si>
    <t>Sink Taps and Mixers</t>
  </si>
  <si>
    <t>Enter Value</t>
  </si>
  <si>
    <t>Option 1/ Option 2</t>
  </si>
  <si>
    <t>▶ Energy efficiency standard  =                                 kW/RT</t>
  </si>
  <si>
    <t>Developer</t>
  </si>
  <si>
    <t>Main builder</t>
  </si>
  <si>
    <t>C &amp; S Engineer</t>
  </si>
  <si>
    <t xml:space="preserve">M &amp; E Engineer </t>
  </si>
  <si>
    <t xml:space="preserve">Architect </t>
  </si>
  <si>
    <t>(iii) Firm with ISO 14000</t>
  </si>
  <si>
    <t>●</t>
  </si>
  <si>
    <r>
      <t xml:space="preserve">(v)  </t>
    </r>
    <r>
      <rPr>
        <u/>
        <sz val="8"/>
        <rFont val="Cambria"/>
        <family val="1"/>
      </rPr>
      <t>Main builder that is certified under the Green and Gracious Builder Scheme</t>
    </r>
    <r>
      <rPr>
        <sz val="8"/>
        <rFont val="Cambria"/>
        <family val="1"/>
      </rPr>
      <t xml:space="preserve"> </t>
    </r>
  </si>
  <si>
    <t>Total Leaf Area in m2 (A)</t>
  </si>
  <si>
    <t>Site areas in m2 (B)</t>
  </si>
  <si>
    <t>Greenery provision = (A)/(B)</t>
  </si>
  <si>
    <t>Green Accredited Professionals:</t>
  </si>
  <si>
    <t>SECTION 1 –   RESPONSIVE URBAN DESIGN</t>
  </si>
  <si>
    <t xml:space="preserve">Extent of Coverage
</t>
  </si>
  <si>
    <t>Good (0.5)</t>
  </si>
  <si>
    <t>Very Good (1.5)</t>
  </si>
  <si>
    <t>Excellent (2.0)</t>
  </si>
  <si>
    <t>Leader (2.5)</t>
  </si>
  <si>
    <r>
      <t xml:space="preserve">Indoor Contaminants  </t>
    </r>
    <r>
      <rPr>
        <sz val="9"/>
        <color theme="4" tint="-0.499984740745262"/>
        <rFont val="Cambria"/>
        <family val="1"/>
      </rPr>
      <t>(Cap at 3 points)</t>
    </r>
  </si>
  <si>
    <r>
      <t xml:space="preserve">Wellbeing </t>
    </r>
    <r>
      <rPr>
        <sz val="9"/>
        <color theme="4" tint="-0.499984740745262"/>
        <rFont val="Cambria"/>
        <family val="1"/>
      </rPr>
      <t>(Cap at 2 points)</t>
    </r>
  </si>
  <si>
    <t>SECTION 1 – RESPONSIVE URBAN DESIGN</t>
  </si>
  <si>
    <t>SECTION 2 –  ENERGY PERFORMANCE</t>
  </si>
  <si>
    <t>SECTION 3 – RESOURCE STEWARDSHIP</t>
  </si>
  <si>
    <t>Please select from Drop Down List</t>
  </si>
  <si>
    <t>Not Ok</t>
  </si>
  <si>
    <r>
      <t xml:space="preserve">Refrigerants 
- </t>
    </r>
    <r>
      <rPr>
        <i/>
        <sz val="9"/>
        <color theme="4" tint="-0.499984740745262"/>
        <rFont val="Cambria"/>
        <family val="1"/>
      </rPr>
      <t xml:space="preserve">ODP of 0 or GWP of less than 100
-  A leak detection system </t>
    </r>
  </si>
  <si>
    <t>up to 3 points</t>
  </si>
  <si>
    <t>up to 2 points</t>
  </si>
  <si>
    <t>0.5 points each</t>
  </si>
  <si>
    <t>-1.0 &lt;PMV &lt;1.0</t>
  </si>
  <si>
    <t>-0.8 &lt;PMV &lt;0.8</t>
  </si>
  <si>
    <t xml:space="preserve">(ii)   Provision of suitable ventilation means or strategies to enhance thermal comfort in the platform areas. </t>
  </si>
  <si>
    <t>(iii)   Enhance the effectiveness of weather protection measures through  the provision of mitigation measures identified from Computational Fluid Dynamics (CFD) modelling and simulation study</t>
  </si>
  <si>
    <t>Up to 4 points</t>
  </si>
  <si>
    <t xml:space="preserve">(i) GMAP/GMAP (FM)  = </t>
  </si>
  <si>
    <t>up to 4 points</t>
  </si>
  <si>
    <t xml:space="preserve">▶ Energy Efficiency Index (EEI)  =   </t>
  </si>
  <si>
    <t xml:space="preserve">▶ Energy Use Intensity (EUI)  =                                 </t>
  </si>
  <si>
    <r>
      <t>Optimal Cooling Load Provision</t>
    </r>
    <r>
      <rPr>
        <sz val="9"/>
        <rFont val="Cambria"/>
        <family val="1"/>
      </rPr>
      <t xml:space="preserve"> </t>
    </r>
  </si>
  <si>
    <t>Points</t>
  </si>
  <si>
    <t>Up to 3 points</t>
  </si>
  <si>
    <t xml:space="preserve">(ii) Measurement and Verification Instrumentation for VRF systems
        (Under Criteria 4.3a Energy Monitoring)
</t>
  </si>
  <si>
    <t xml:space="preserve">(iii) Advanced Integration and Analytical Features 
       (Under Criteria 4.3c Integration and Analytics)
</t>
  </si>
  <si>
    <t xml:space="preserve">(v) Energy Performance Contracting 
       (Under Criteria 4.3d System Handover and Documentation)
</t>
  </si>
  <si>
    <t>Description</t>
  </si>
  <si>
    <t>Type of Additional Materials</t>
  </si>
  <si>
    <r>
      <t xml:space="preserve">Project that demonstrates how social sustainability has been incorporated beyond the core functionality of the station development. This can include efforts that demonstrate considerations to improve on the wellbeing of users or help facilitate community integration.
</t>
    </r>
    <r>
      <rPr>
        <sz val="9"/>
        <color theme="4" tint="-0.499984740745262"/>
        <rFont val="Cambria"/>
        <family val="1"/>
      </rPr>
      <t>Provide details below:</t>
    </r>
  </si>
  <si>
    <r>
      <rPr>
        <sz val="9"/>
        <rFont val="Cambria"/>
        <family val="1"/>
      </rPr>
      <t xml:space="preserve">Project that demonstrates exemplary performance that is certified by a local or international complementary Certification in recognition of the effort that  are not covered under this criteria.
</t>
    </r>
    <r>
      <rPr>
        <sz val="9"/>
        <color theme="4" tint="-0.499984740745262"/>
        <rFont val="Cambria"/>
        <family val="1"/>
      </rPr>
      <t>Provide details below:</t>
    </r>
    <r>
      <rPr>
        <sz val="9"/>
        <rFont val="Cambria"/>
        <family val="1"/>
      </rPr>
      <t xml:space="preserve">
</t>
    </r>
    <r>
      <rPr>
        <b/>
        <sz val="9"/>
        <rFont val="Cambria"/>
        <family val="1"/>
      </rPr>
      <t xml:space="preserve">
</t>
    </r>
  </si>
  <si>
    <r>
      <t>POINTS 
SCORED</t>
    </r>
    <r>
      <rPr>
        <i/>
        <sz val="9"/>
        <color theme="4" tint="-0.249977111117893"/>
        <rFont val="Cambria"/>
        <family val="1"/>
      </rPr>
      <t/>
    </r>
  </si>
  <si>
    <t>• Use of concrete containing clinker of ≤ 400 kg/m3 for grades up to C50/60 for at least 80% of the structural works. 1 point for every 10% reduction in clinker content.
Percentage  reduction in clinker content =                              %</t>
  </si>
  <si>
    <r>
      <t>Integrative Design Process</t>
    </r>
    <r>
      <rPr>
        <b/>
        <sz val="9"/>
        <color theme="8" tint="-0.499984740745262"/>
        <rFont val="Cambria"/>
        <family val="1"/>
      </rPr>
      <t xml:space="preserve"> </t>
    </r>
    <r>
      <rPr>
        <sz val="9"/>
        <color theme="8" tint="-0.499984740745262"/>
        <rFont val="Cambria"/>
        <family val="1"/>
      </rPr>
      <t>(Cap 5 points)</t>
    </r>
  </si>
  <si>
    <r>
      <t xml:space="preserve">Environmental Credentials of Project Team </t>
    </r>
    <r>
      <rPr>
        <sz val="9"/>
        <rFont val="Cambria"/>
        <family val="1"/>
      </rPr>
      <t xml:space="preserve"> </t>
    </r>
    <r>
      <rPr>
        <sz val="9"/>
        <color theme="8" tint="-0.499984740745262"/>
        <rFont val="Cambria"/>
        <family val="1"/>
      </rPr>
      <t>(Cap 2 points)</t>
    </r>
  </si>
  <si>
    <r>
      <t xml:space="preserve">(vi)  Future Integration </t>
    </r>
    <r>
      <rPr>
        <sz val="8"/>
        <color theme="8" tint="-0.499984740745262"/>
        <rFont val="Cambria"/>
        <family val="1"/>
      </rPr>
      <t>(Cap at 4 points)</t>
    </r>
  </si>
  <si>
    <r>
      <t xml:space="preserve">User Engagement </t>
    </r>
    <r>
      <rPr>
        <sz val="9"/>
        <color theme="8" tint="-0.499984740745262"/>
        <rFont val="Cambria"/>
        <family val="1"/>
      </rPr>
      <t>(Cap 2 points)</t>
    </r>
    <r>
      <rPr>
        <sz val="9"/>
        <rFont val="Cambria"/>
        <family val="1"/>
      </rPr>
      <t xml:space="preserve">
</t>
    </r>
  </si>
  <si>
    <r>
      <t>Sustainable Urbanism</t>
    </r>
    <r>
      <rPr>
        <sz val="9"/>
        <rFont val="Cambria"/>
        <family val="1"/>
      </rPr>
      <t xml:space="preserve"> </t>
    </r>
    <r>
      <rPr>
        <sz val="9"/>
        <color theme="8" tint="-0.499984740745262"/>
        <rFont val="Cambria"/>
        <family val="1"/>
      </rPr>
      <t>(Cap 17 points)</t>
    </r>
    <r>
      <rPr>
        <sz val="9"/>
        <rFont val="Cambria"/>
        <family val="1"/>
      </rPr>
      <t xml:space="preserve">
</t>
    </r>
  </si>
  <si>
    <r>
      <rPr>
        <b/>
        <sz val="8"/>
        <rFont val="Cambria"/>
        <family val="1"/>
      </rPr>
      <t xml:space="preserve">(ii) Response to Site Context </t>
    </r>
    <r>
      <rPr>
        <sz val="8"/>
        <color theme="8" tint="-0.499984740745262"/>
        <rFont val="Cambria"/>
        <family val="1"/>
      </rPr>
      <t>(Cap 1 point)</t>
    </r>
  </si>
  <si>
    <r>
      <t>(i)   Environmental Impact Assessment</t>
    </r>
    <r>
      <rPr>
        <sz val="8"/>
        <rFont val="Cambria"/>
        <family val="1"/>
      </rPr>
      <t xml:space="preserve"> </t>
    </r>
  </si>
  <si>
    <r>
      <rPr>
        <b/>
        <sz val="8"/>
        <rFont val="Cambria"/>
        <family val="1"/>
      </rPr>
      <t>(iv) Complementary Transport Facilitie</t>
    </r>
    <r>
      <rPr>
        <sz val="8"/>
        <rFont val="Cambria"/>
        <family val="1"/>
      </rPr>
      <t xml:space="preserve">s </t>
    </r>
    <r>
      <rPr>
        <sz val="8"/>
        <color theme="8" tint="-0.499984740745262"/>
        <rFont val="Cambria"/>
        <family val="1"/>
      </rPr>
      <t>(Cap at 4 points)</t>
    </r>
    <r>
      <rPr>
        <sz val="8"/>
        <rFont val="Cambria"/>
        <family val="1"/>
      </rPr>
      <t xml:space="preserve">
</t>
    </r>
  </si>
  <si>
    <r>
      <rPr>
        <b/>
        <sz val="8"/>
        <rFont val="Cambria"/>
        <family val="1"/>
      </rPr>
      <t xml:space="preserve">(v)   Seamless Connectivity and Accessibility </t>
    </r>
    <r>
      <rPr>
        <sz val="8"/>
        <color theme="8" tint="-0.499984740745262"/>
        <rFont val="Cambria"/>
        <family val="1"/>
      </rPr>
      <t>(Cap at 4 points)</t>
    </r>
    <r>
      <rPr>
        <sz val="8"/>
        <rFont val="Cambria"/>
        <family val="1"/>
      </rPr>
      <t xml:space="preserve">
</t>
    </r>
  </si>
  <si>
    <r>
      <t xml:space="preserve">Ventilation Performance </t>
    </r>
    <r>
      <rPr>
        <sz val="9"/>
        <color theme="8" tint="-0.499984740745262"/>
        <rFont val="Cambria"/>
        <family val="1"/>
      </rPr>
      <t>(Cap at 4 points)</t>
    </r>
    <r>
      <rPr>
        <b/>
        <sz val="9"/>
        <rFont val="Cambria"/>
        <family val="1"/>
      </rPr>
      <t/>
    </r>
  </si>
  <si>
    <r>
      <t xml:space="preserve">▶ </t>
    </r>
    <r>
      <rPr>
        <i/>
        <sz val="8"/>
        <rFont val="Cambria"/>
        <family val="1"/>
      </rPr>
      <t>Additional 0.2 point for every percentage improvement in the air-distribution system efficiency from the respective baselines.
Option 1 - Fan System Motor Nameplate Power
Option 2 - Fan System Input Power
% Improvement from baseline =                              %</t>
    </r>
  </si>
  <si>
    <r>
      <t xml:space="preserve">(ii)   Provision of energy efficient features or equipment with extent of coverage of more than 80% – Maximum </t>
    </r>
    <r>
      <rPr>
        <u/>
        <sz val="8"/>
        <color theme="4" tint="-0.249977111117893"/>
        <rFont val="Cambria"/>
        <family val="1"/>
      </rPr>
      <t>1</t>
    </r>
    <r>
      <rPr>
        <sz val="8"/>
        <color theme="4" tint="-0.249977111117893"/>
        <rFont val="Cambria"/>
        <family val="1"/>
      </rPr>
      <t xml:space="preserve"> </t>
    </r>
    <r>
      <rPr>
        <sz val="8"/>
        <rFont val="Cambria"/>
        <family val="1"/>
      </rPr>
      <t xml:space="preserve">point  for each feature or equipment type based on the extent of postive environmental impact.
</t>
    </r>
  </si>
  <si>
    <r>
      <t>ENERGY EFFICIENCY</t>
    </r>
    <r>
      <rPr>
        <sz val="9"/>
        <rFont val="Cambria"/>
        <family val="1"/>
      </rPr>
      <t xml:space="preserve"> </t>
    </r>
  </si>
  <si>
    <r>
      <t xml:space="preserve">Alternative Water Sources </t>
    </r>
    <r>
      <rPr>
        <sz val="9"/>
        <color theme="8" tint="-0.499984740745262"/>
        <rFont val="Cambria"/>
        <family val="1"/>
      </rPr>
      <t>(Cap at 2 points)</t>
    </r>
  </si>
  <si>
    <r>
      <rPr>
        <b/>
        <sz val="10"/>
        <rFont val="Cambria"/>
        <family val="1"/>
      </rPr>
      <t xml:space="preserve">Total </t>
    </r>
    <r>
      <rPr>
        <sz val="10"/>
        <rFont val="Cambria"/>
        <family val="1"/>
      </rPr>
      <t>m²</t>
    </r>
    <r>
      <rPr>
        <b/>
        <sz val="10"/>
        <rFont val="Cambria"/>
        <family val="1"/>
      </rPr>
      <t xml:space="preserve"> </t>
    </r>
    <r>
      <rPr>
        <sz val="10"/>
        <rFont val="Cambria"/>
        <family val="1"/>
      </rPr>
      <t>(Air-Con + Non Air-Con Spaces)</t>
    </r>
  </si>
  <si>
    <t>a</t>
  </si>
  <si>
    <t xml:space="preserve">BCA Green Mark for Transit Stations
</t>
  </si>
  <si>
    <t xml:space="preserve">
</t>
  </si>
  <si>
    <t xml:space="preserve">GM: TS 2018
</t>
  </si>
  <si>
    <t xml:space="preserve">Score Card
</t>
  </si>
  <si>
    <r>
      <t>Non Air-conditioned spaces</t>
    </r>
    <r>
      <rPr>
        <sz val="10"/>
        <rFont val="Cambria"/>
        <family val="1"/>
      </rPr>
      <t>(m²)-excluding
carparks &amp; common areas</t>
    </r>
  </si>
  <si>
    <t>(c) For roof without skylights, the average thermal transmittance (U-Value) of roof shall not exceed the prescribed limits</t>
  </si>
  <si>
    <t>SECTION 4 – SMART AND HEALTHY BUILDING</t>
  </si>
  <si>
    <t>SECTION 5 – ADVANCED GREEN EFFORTS</t>
  </si>
  <si>
    <t>SECTION 5 – Advanced Green Efforts</t>
  </si>
  <si>
    <t>SECTION 4 – SMART &amp; HEALTHY BUILDING</t>
  </si>
  <si>
    <t xml:space="preserve">• Number of Bicycle Lots =                               Nos
(0.5 point for every 50 parking lots) 
</t>
  </si>
  <si>
    <r>
      <t xml:space="preserve">(iv) Computation of embodied carbon footprint using BCA calculator of four (4) additional materials 
(Under Criteria 3.2b – Embodied Carbon). 
</t>
    </r>
    <r>
      <rPr>
        <sz val="9"/>
        <color theme="4" tint="-0.499984740745262"/>
        <rFont val="Cambria"/>
        <family val="1"/>
      </rPr>
      <t xml:space="preserve">
Please provide details below:</t>
    </r>
  </si>
  <si>
    <r>
      <t xml:space="preserve">(v)  Provision of Green Roof 
      </t>
    </r>
    <r>
      <rPr>
        <i/>
        <sz val="9"/>
        <rFont val="Cambria"/>
        <family val="1"/>
      </rPr>
      <t xml:space="preserve">  (Under Criteria 1.2a – Sustainable Urbanism)</t>
    </r>
  </si>
  <si>
    <r>
      <t xml:space="preserve">(i)   Provision in consideration of any possible low load condition. 
</t>
    </r>
    <r>
      <rPr>
        <i/>
        <sz val="9"/>
        <rFont val="Cambria"/>
        <family val="1"/>
      </rPr>
      <t xml:space="preserve">       (Under Criteria 2.2a – Optimal cooling Load Provision)</t>
    </r>
    <r>
      <rPr>
        <sz val="9"/>
        <rFont val="Cambria"/>
        <family val="1"/>
      </rPr>
      <t xml:space="preserve">
</t>
    </r>
  </si>
  <si>
    <r>
      <t xml:space="preserve">(ii)  1.5 points can be scored for every additional percentage beyond    
        the electricity replacement by renewable energy source under   
        Criteria 2.3c.                              
</t>
    </r>
    <r>
      <rPr>
        <i/>
        <sz val="9"/>
        <rFont val="Cambria"/>
        <family val="1"/>
      </rPr>
      <t xml:space="preserve">        (Under Criteria 2.3c – Adoption of Renewable Energy)</t>
    </r>
    <r>
      <rPr>
        <sz val="9"/>
        <rFont val="Cambria"/>
        <family val="1"/>
      </rPr>
      <t xml:space="preserve">
</t>
    </r>
  </si>
  <si>
    <r>
      <t xml:space="preserve">(ii)  Design for Manufacture and Assembly (DFMA) 
</t>
    </r>
    <r>
      <rPr>
        <i/>
        <sz val="9"/>
        <rFont val="Cambria"/>
        <family val="1"/>
      </rPr>
      <t xml:space="preserve">       (Under Criteria 1.1a – Integrative Design Process)</t>
    </r>
    <r>
      <rPr>
        <sz val="9"/>
        <rFont val="Cambria"/>
        <family val="1"/>
      </rPr>
      <t xml:space="preserve">
</t>
    </r>
  </si>
  <si>
    <r>
      <t xml:space="preserve">(iii)  Land Use Optimization   
</t>
    </r>
    <r>
      <rPr>
        <i/>
        <sz val="9"/>
        <rFont val="Cambria"/>
        <family val="1"/>
      </rPr>
      <t xml:space="preserve">       (Under Criteria 1.2a – Sustainable Urbanism)</t>
    </r>
    <r>
      <rPr>
        <sz val="9"/>
        <rFont val="Cambria"/>
        <family val="1"/>
      </rPr>
      <t xml:space="preserve">
</t>
    </r>
  </si>
  <si>
    <r>
      <t xml:space="preserve">(iv)  Creation of Possible New Ecology and Natural Ecosystems 
  </t>
    </r>
    <r>
      <rPr>
        <i/>
        <sz val="9"/>
        <rFont val="Cambria"/>
        <family val="1"/>
      </rPr>
      <t xml:space="preserve">      (Under Criteria 1.2a – Sustainable Urbanism)</t>
    </r>
    <r>
      <rPr>
        <sz val="9"/>
        <rFont val="Cambria"/>
        <family val="1"/>
      </rPr>
      <t xml:space="preserve">
</t>
    </r>
  </si>
  <si>
    <r>
      <t xml:space="preserve">(ii) Derivation of Concrete Usage Index (CUI) for station box from 
       Building Information Model 
       </t>
    </r>
    <r>
      <rPr>
        <i/>
        <sz val="9"/>
        <rFont val="Cambria"/>
        <family val="1"/>
      </rPr>
      <t>(Under Criteria 3.2a – Sustainable Construction)</t>
    </r>
  </si>
  <si>
    <t xml:space="preserve">(iv) Expanded Post Occupancy Performance Verification by a 3rd 
       party
       (Under Criteria 4.3d System Handover and Documentation)
</t>
  </si>
  <si>
    <r>
      <rPr>
        <i/>
        <sz val="10"/>
        <color theme="4" tint="-0.249977111117893"/>
        <rFont val="Cambria"/>
        <family val="1"/>
      </rPr>
      <t>POTENTIAL</t>
    </r>
    <r>
      <rPr>
        <sz val="10"/>
        <rFont val="Cambria"/>
        <family val="1"/>
      </rPr>
      <t xml:space="preserve"> GREEN MARK AWARD LEVEL:</t>
    </r>
  </si>
  <si>
    <r>
      <t>W/m</t>
    </r>
    <r>
      <rPr>
        <vertAlign val="superscript"/>
        <sz val="9"/>
        <rFont val="Cambria"/>
        <family val="1"/>
      </rPr>
      <t>2</t>
    </r>
    <r>
      <rPr>
        <sz val="9"/>
        <rFont val="Cambria"/>
        <family val="1"/>
      </rPr>
      <t>k</t>
    </r>
  </si>
  <si>
    <t>"IF(AND(C16="N",D16&gt;=500,E16&lt;100001,E16&lt;&gt;0),"Is it Applicable?",</t>
  </si>
  <si>
    <t xml:space="preserve">(i) Enhance thermal comfort of users through the provision of good ventilation strategies that meet the stipulated Predicted Mean Vote (PMV) using the PMV equation.
</t>
  </si>
  <si>
    <r>
      <t xml:space="preserve">(i)   Calculation of Energy Efficiency Index (EEI) </t>
    </r>
    <r>
      <rPr>
        <i/>
        <u/>
        <sz val="8"/>
        <color theme="4" tint="-0.499984740745262"/>
        <rFont val="Cambria"/>
        <family val="1"/>
      </rPr>
      <t>and</t>
    </r>
    <r>
      <rPr>
        <sz val="8"/>
        <rFont val="Cambria"/>
        <family val="1"/>
      </rPr>
      <t xml:space="preserve"> Energy Use Intensity (EUI)                        
</t>
    </r>
  </si>
  <si>
    <r>
      <t xml:space="preserve">Solar Energy Feasibility Study
</t>
    </r>
    <r>
      <rPr>
        <sz val="9"/>
        <rFont val="Cambria"/>
        <family val="1"/>
      </rPr>
      <t xml:space="preserve">Conduct of the feasibility study into the possibility of harnessing solar energy for station development to facilitate decision-making. </t>
    </r>
  </si>
  <si>
    <r>
      <t>• 0.25 point for every 25% of the landscape areas that are served by water efficient irrigation systems</t>
    </r>
    <r>
      <rPr>
        <i/>
        <sz val="8"/>
        <rFont val="Cambria"/>
        <family val="1"/>
      </rPr>
      <t xml:space="preserve">
</t>
    </r>
    <r>
      <rPr>
        <sz val="8"/>
        <rFont val="Cambria"/>
        <family val="1"/>
      </rPr>
      <t>% Area served by Water-efficient Systems =                              %
• 0.25 point for every 20% of the landscape areas that comprises drought tolerant plants</t>
    </r>
    <r>
      <rPr>
        <i/>
        <sz val="8"/>
        <rFont val="Cambria"/>
        <family val="1"/>
      </rPr>
      <t xml:space="preserve">
</t>
    </r>
    <r>
      <rPr>
        <sz val="8"/>
        <rFont val="Cambria"/>
        <family val="1"/>
      </rPr>
      <t>% Area served by Drought Tolerant plants =                               %</t>
    </r>
  </si>
  <si>
    <t xml:space="preserve">• Replacement of coarse and fine aggregates with recycled concrete aggregates and / or washed copper slag (WCS) from approved sources for the concrete mix of main non-structural elements. 0.5 point for every 10% replacement by mass.
Percentage of replacement by mass =                             %
</t>
  </si>
  <si>
    <t>Facilitate understanding of the environmental impact and carbon footprint of station development, which help create awareness among key stakeholders on the need to reduce resource use and associated cost of the development. 
Computation of embodied carbon footprint using BCA carbon calculator of key materials namely concrete, glass and steel.</t>
  </si>
  <si>
    <t>• Measurement and monitoring of outdoor airflow volume in accordance with desired ventilation rates at all AHUs and FCUs.
• Use of demand control ventilation strategies such as carbon dioxide sensors to regulate the quantity of fresh air and ventilation in accordance with the space requirements.</t>
  </si>
  <si>
    <t>• Permanent provision of outdoor air filtration media that meet the Minimum Efficiency Reporting Value (MERV) of 14 or equivalent.
• Provision of differential pressure monitoring equipment in air-handling units (AHUs) to monitor the condition of air filters</t>
  </si>
  <si>
    <r>
      <t xml:space="preserve">(i) System Cleanliness Inspection and Measures
</t>
    </r>
    <r>
      <rPr>
        <sz val="8"/>
        <rFont val="Cambria"/>
        <family val="1"/>
      </rPr>
      <t xml:space="preserve">Implementation of appropriate checks such as internal surface condition tests to ensure that ACMV systems are clean and free from undesirable contamination or residuals left over from construction activities as recommended in SS 554: 2016 Clause H.1.2. </t>
    </r>
  </si>
  <si>
    <t>(i)  Better Water Efficient Fittings (provided that there is no  
       provision of automatic flush valves for private toilet facilities).    
       (Under P.08 – Water Efficient Fittings)</t>
  </si>
  <si>
    <r>
      <t xml:space="preserve">Urban Greenery </t>
    </r>
    <r>
      <rPr>
        <sz val="9"/>
        <color theme="8" tint="-0.499984740745262"/>
        <rFont val="Cambria"/>
        <family val="1"/>
      </rPr>
      <t>(Cap at 3 points)</t>
    </r>
  </si>
  <si>
    <t xml:space="preserve">
• Replanting of an equivalent number of trees that are to be felled </t>
  </si>
  <si>
    <t xml:space="preserve">Thermal Comfort Threshold using  
Predicted Mean Vote (PMV) </t>
  </si>
  <si>
    <t>Up to 10 points</t>
  </si>
  <si>
    <r>
      <rPr>
        <b/>
        <sz val="8"/>
        <rFont val="Cambria"/>
        <family val="1"/>
      </rPr>
      <t>(iii) Air-Distribution System</t>
    </r>
    <r>
      <rPr>
        <sz val="8"/>
        <rFont val="Cambria"/>
        <family val="1"/>
      </rPr>
      <t xml:space="preserve"> 
</t>
    </r>
    <r>
      <rPr>
        <i/>
        <sz val="8"/>
        <rFont val="Cambria"/>
        <family val="1"/>
      </rPr>
      <t xml:space="preserve">1 point for the computation of the energy efficiency standard of the air-distribution system in kW/RT. </t>
    </r>
    <r>
      <rPr>
        <sz val="8"/>
        <rFont val="Cambria"/>
        <family val="1"/>
      </rPr>
      <t xml:space="preserve">
</t>
    </r>
  </si>
  <si>
    <r>
      <rPr>
        <b/>
        <sz val="8"/>
        <rFont val="Cambria"/>
        <family val="1"/>
      </rPr>
      <t xml:space="preserve"> (iv) Mechanical Ventilation System </t>
    </r>
    <r>
      <rPr>
        <sz val="8"/>
        <rFont val="Cambria"/>
        <family val="1"/>
      </rPr>
      <t xml:space="preserve">
▶ 0.2 point for every percentage improvement in the mechanical fan system efficiency from the respective baselines 
</t>
    </r>
    <r>
      <rPr>
        <i/>
        <sz val="8"/>
        <rFont val="Cambria"/>
        <family val="1"/>
      </rPr>
      <t>Option 1 - Fan System Motor Nameplate Power
Option 2 - Fan System Input Power
% Improvement from baseline</t>
    </r>
    <r>
      <rPr>
        <sz val="8"/>
        <rFont val="Cambria"/>
        <family val="1"/>
      </rPr>
      <t xml:space="preserve"> =    </t>
    </r>
    <r>
      <rPr>
        <i/>
        <sz val="8"/>
        <rFont val="Cambria"/>
        <family val="1"/>
      </rPr>
      <t xml:space="preserve">                            %</t>
    </r>
    <r>
      <rPr>
        <sz val="8"/>
        <rFont val="Cambria"/>
        <family val="1"/>
      </rPr>
      <t xml:space="preserve">
</t>
    </r>
  </si>
  <si>
    <r>
      <rPr>
        <i/>
        <sz val="8"/>
        <rFont val="Cambria"/>
        <family val="1"/>
      </rPr>
      <t xml:space="preserve">( 1 point for every 0.1 percentage improvement in efficiency standard at 50% load from the baseline stated in SS530 )
</t>
    </r>
    <r>
      <rPr>
        <sz val="8"/>
        <rFont val="Cambria"/>
        <family val="1"/>
      </rPr>
      <t>% Improvement from baseline =                                    %</t>
    </r>
  </si>
  <si>
    <r>
      <t>Energy Efficient Practices and Features</t>
    </r>
    <r>
      <rPr>
        <sz val="9"/>
        <rFont val="Cambria"/>
        <family val="1"/>
      </rPr>
      <t xml:space="preserve"> </t>
    </r>
    <r>
      <rPr>
        <i/>
        <sz val="9"/>
        <color theme="8" tint="-0.499984740745262"/>
        <rFont val="Cambria"/>
        <family val="1"/>
      </rPr>
      <t>(Cap 3 points)</t>
    </r>
  </si>
  <si>
    <r>
      <t xml:space="preserve">Solar Ready Roof 
</t>
    </r>
    <r>
      <rPr>
        <sz val="9"/>
        <rFont val="Cambria"/>
        <family val="1"/>
      </rPr>
      <t/>
    </r>
  </si>
  <si>
    <t>• Provision of cooling tower water treatment system along with effective filtration system to facilitate 7 or more cycles of concentration at acceptable water quality
• Provision of effective drift eliminator with minimum efficiency of 0.002%</t>
  </si>
  <si>
    <t>Points scored based on the weightage and the extent of coverage and impact. 1 point for high impact item and 0.5 point for low impact item.</t>
  </si>
  <si>
    <t xml:space="preserve"> (iv) Use of BIM or similar applications that provide location-based visualization of the operating conditions of the station. </t>
  </si>
  <si>
    <t>Proper system verification and handover of higher order functional and system level performance of building control systems, mechanical and electrical systems</t>
  </si>
  <si>
    <t>Percentage of electricity consumption from
renewable energy source :                         %</t>
  </si>
  <si>
    <r>
      <t xml:space="preserve">(vi) Provision of Vertical Greening 
       </t>
    </r>
    <r>
      <rPr>
        <i/>
        <sz val="9"/>
        <rFont val="Cambria"/>
        <family val="1"/>
      </rPr>
      <t>(Under Criteria 1.2a – Sustainable Urbanism)</t>
    </r>
  </si>
  <si>
    <r>
      <rPr>
        <sz val="9"/>
        <rFont val="Cambria"/>
        <family val="1"/>
      </rPr>
      <t xml:space="preserve">(iii) Provision to channel energy recovered from the train’s 
       regenerative breaking system for station utilisation. 
       </t>
    </r>
    <r>
      <rPr>
        <i/>
        <sz val="9"/>
        <rFont val="Cambria"/>
        <family val="1"/>
      </rPr>
      <t>(Under Criteria 2.2 – Energy Effectiveness)</t>
    </r>
  </si>
  <si>
    <r>
      <t>ENHANCED PERFORMANCE</t>
    </r>
    <r>
      <rPr>
        <sz val="9"/>
        <color rgb="FF0033CC"/>
        <rFont val="Cambria"/>
        <family val="1"/>
      </rPr>
      <t xml:space="preserve"> </t>
    </r>
    <r>
      <rPr>
        <i/>
        <sz val="9"/>
        <color theme="4" tint="-0.499984740745262"/>
        <rFont val="Cambria"/>
        <family val="1"/>
      </rPr>
      <t>(Cap at 15 points)</t>
    </r>
  </si>
  <si>
    <r>
      <t xml:space="preserve">(vii) Innovative Bicycle Parking Provision/Mechanical Bicycle Storage 
       System
</t>
    </r>
    <r>
      <rPr>
        <i/>
        <sz val="9"/>
        <rFont val="Cambria"/>
        <family val="1"/>
      </rPr>
      <t xml:space="preserve">       (Under Criteria 1.2a – Sustainable Urbanism)</t>
    </r>
  </si>
  <si>
    <r>
      <rPr>
        <i/>
        <sz val="9"/>
        <color theme="4" tint="-0.499984740745262"/>
        <rFont val="Cambria"/>
        <family val="1"/>
      </rPr>
      <t>Thermal Comfort Threshold using Predicted Mean Vote (PMV) equation</t>
    </r>
    <r>
      <rPr>
        <sz val="9"/>
        <color theme="4" tint="-0.499984740745262"/>
        <rFont val="Cambria"/>
        <family val="1"/>
      </rPr>
      <t xml:space="preserve">
</t>
    </r>
  </si>
  <si>
    <t>Score Card_ GM_TS2018_R1.01</t>
  </si>
  <si>
    <t>Current Version: Score Card_ GM_TS2018_R1.01</t>
  </si>
  <si>
    <t>(i) AHU condensate collection of at least 50% of total condensate generated
(ii) NEWater supply 
(iii) Rainwater harvesting 
(iv) On-site recycled water</t>
  </si>
  <si>
    <t xml:space="preserve">• Number of  additional entrances to other networks such as park connectors  =                            Nos
 (1 point for each additional provision)
</t>
  </si>
  <si>
    <r>
      <t xml:space="preserve">(iii) Site Planning and Selection to minimise land uptake for station development so that land areas that are not under the road reserve can be optimised for other purposes. 
</t>
    </r>
    <r>
      <rPr>
        <sz val="8"/>
        <rFont val="Cambria"/>
        <family val="1"/>
      </rPr>
      <t xml:space="preserve">Percentage (%) Reduction =                          </t>
    </r>
    <r>
      <rPr>
        <b/>
        <sz val="8"/>
        <rFont val="Cambria"/>
        <family val="1"/>
      </rPr>
      <t xml:space="preserve">                   </t>
    </r>
  </si>
  <si>
    <t>Provision of roof with better thermal transmittance (U value) to reduce heat gain, which help enhance indoor comfort
Percentage (%)  Improvement =                                 
• 0.5 point for every 25% improvement over the prescribed limits stated in P.01</t>
  </si>
  <si>
    <r>
      <rPr>
        <b/>
        <sz val="8"/>
        <rFont val="Cambria"/>
        <family val="1"/>
      </rPr>
      <t xml:space="preserve">(i) </t>
    </r>
    <r>
      <rPr>
        <b/>
        <u/>
        <sz val="8"/>
        <rFont val="Cambria"/>
        <family val="1"/>
      </rPr>
      <t>Water Cooled Chilled Water Plant</t>
    </r>
    <r>
      <rPr>
        <sz val="8"/>
        <rFont val="Cambria"/>
        <family val="1"/>
      </rPr>
      <t xml:space="preserve">:
Baseline for the following building cooling load (RT):
• &lt; 500 RT = 0.75 kW/RT
• ≥ 500 RT = 0.67 kW/RT
- Air-conditioned System Efficiency (kW/RT) =
- Peak Cooling Load (RT)  =
</t>
    </r>
    <r>
      <rPr>
        <b/>
        <sz val="8"/>
        <rFont val="Cambria"/>
        <family val="1"/>
      </rPr>
      <t xml:space="preserve">% Improvement from baseline </t>
    </r>
    <r>
      <rPr>
        <sz val="8"/>
        <rFont val="Cambria"/>
        <family val="1"/>
      </rPr>
      <t>=                                  %
(0.75 point for every % improvement from baseline, up to 10  points)</t>
    </r>
  </si>
  <si>
    <r>
      <rPr>
        <b/>
        <sz val="8"/>
        <rFont val="Cambria"/>
        <family val="1"/>
      </rPr>
      <t xml:space="preserve">(ii) </t>
    </r>
    <r>
      <rPr>
        <b/>
        <u/>
        <sz val="8"/>
        <rFont val="Cambria"/>
        <family val="1"/>
      </rPr>
      <t xml:space="preserve">Air Cooled Chilled-Water Plant/ Unitary Air-Conditioners </t>
    </r>
    <r>
      <rPr>
        <sz val="8"/>
        <rFont val="Cambria"/>
        <family val="1"/>
      </rPr>
      <t xml:space="preserve">:
Baseline for the following building cooling load (RT):
• &lt; 500 RT = 0.90 kW/RT
• ≥ 500 RT = 0.80 kW/RT
- Air-conditioned System Efficiency (kW/RT) =
- Peak Cooling Load (RT) =
</t>
    </r>
    <r>
      <rPr>
        <i/>
        <sz val="8"/>
        <rFont val="Cambria"/>
        <family val="1"/>
      </rPr>
      <t xml:space="preserve">
</t>
    </r>
    <r>
      <rPr>
        <b/>
        <sz val="8"/>
        <rFont val="Cambria"/>
        <family val="1"/>
      </rPr>
      <t>% Improvement from baseline</t>
    </r>
    <r>
      <rPr>
        <sz val="8"/>
        <rFont val="Cambria"/>
        <family val="1"/>
      </rPr>
      <t xml:space="preserve"> =                                %
(0.75 point for every % improvement from baseline, up to 10 points)
NB: Where there is a combination of central chilled water plant with unitary conditioners, the points scored will be pro-rated in proportion of the cooling load of each system.</t>
    </r>
  </si>
  <si>
    <r>
      <t xml:space="preserve">Adoption of Renewable Energy </t>
    </r>
    <r>
      <rPr>
        <b/>
        <sz val="9"/>
        <rFont val="Cambria"/>
        <family val="1"/>
      </rPr>
      <t xml:space="preserve">
</t>
    </r>
    <r>
      <rPr>
        <sz val="9"/>
        <rFont val="Cambria"/>
        <family val="1"/>
      </rPr>
      <t xml:space="preserve">
• 0.5 point for every percentage of electricity consumption for station operation comes from renewable energy source
Percentage of electricity consumption for station operation 
from renewable energy source =                           %</t>
    </r>
    <r>
      <rPr>
        <b/>
        <sz val="9"/>
        <rFont val="Cambria"/>
        <family val="1"/>
      </rPr>
      <t xml:space="preserve">
</t>
    </r>
  </si>
  <si>
    <t>Amended on point scoring on 1.2a, 2.1a , 3.2c  and on worksheet protection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</si>
</sst>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rgb="FFFFFFFF"/>
      <name val="Cambria"/>
      <family val="1"/>
    </font>
    <font>
      <sz val="10"/>
      <name val="Cambria"/>
      <family val="1"/>
    </font>
    <font>
      <sz val="9"/>
      <name val="Cambria"/>
      <family val="1"/>
    </font>
    <font>
      <b/>
      <sz val="9"/>
      <name val="Cambria"/>
      <family val="1"/>
    </font>
    <font>
      <b/>
      <sz val="10"/>
      <name val="Cambria"/>
      <family val="1"/>
    </font>
    <font>
      <b/>
      <sz val="8"/>
      <name val="Cambria"/>
      <family val="1"/>
    </font>
    <font>
      <i/>
      <sz val="8"/>
      <name val="Cambria"/>
      <family val="1"/>
    </font>
    <font>
      <sz val="8"/>
      <name val="Cambria"/>
      <family val="1"/>
    </font>
    <font>
      <sz val="8"/>
      <color rgb="FF000000"/>
      <name val="Cambria"/>
      <family val="1"/>
    </font>
    <font>
      <sz val="12"/>
      <name val="Cambria"/>
      <family val="1"/>
    </font>
    <font>
      <b/>
      <sz val="9"/>
      <color rgb="FF000000"/>
      <name val="Cambria"/>
      <family val="1"/>
    </font>
    <font>
      <b/>
      <sz val="9"/>
      <color rgb="FFFFFFFF"/>
      <name val="Cambria"/>
      <family val="1"/>
    </font>
    <font>
      <u/>
      <sz val="8"/>
      <name val="Cambria"/>
      <family val="1"/>
    </font>
    <font>
      <b/>
      <sz val="9"/>
      <color rgb="FF0070C0"/>
      <name val="Cambria"/>
      <family val="1"/>
    </font>
    <font>
      <sz val="9"/>
      <color rgb="FF0070C0"/>
      <name val="Cambria"/>
      <family val="1"/>
    </font>
    <font>
      <i/>
      <sz val="9"/>
      <color rgb="FF0070C0"/>
      <name val="Cambria"/>
      <family val="1"/>
    </font>
    <font>
      <sz val="8"/>
      <color rgb="FF0070C0"/>
      <name val="Cambria"/>
      <family val="1"/>
    </font>
    <font>
      <b/>
      <sz val="12"/>
      <name val="Cambria"/>
      <family val="1"/>
    </font>
    <font>
      <sz val="10"/>
      <color theme="0"/>
      <name val="Cambria"/>
      <family val="1"/>
    </font>
    <font>
      <b/>
      <sz val="10"/>
      <color theme="0"/>
      <name val="Cambria"/>
      <family val="1"/>
    </font>
    <font>
      <b/>
      <sz val="11"/>
      <color theme="1"/>
      <name val="Calibri"/>
      <family val="2"/>
      <scheme val="minor"/>
    </font>
    <font>
      <sz val="11"/>
      <name val="Calibri"/>
      <family val="2"/>
      <scheme val="minor"/>
    </font>
    <font>
      <b/>
      <sz val="9"/>
      <color theme="0"/>
      <name val="Cambria"/>
      <family val="1"/>
    </font>
    <font>
      <b/>
      <sz val="12"/>
      <color rgb="FFC00000"/>
      <name val="Cambria"/>
      <family val="1"/>
    </font>
    <font>
      <b/>
      <sz val="12"/>
      <color rgb="FFC00000"/>
      <name val="Arial"/>
      <family val="2"/>
    </font>
    <font>
      <sz val="9"/>
      <color theme="1"/>
      <name val="Cambria"/>
      <family val="1"/>
    </font>
    <font>
      <sz val="10"/>
      <name val="Times New Roman"/>
      <family val="1"/>
    </font>
    <font>
      <sz val="11"/>
      <name val="Calibri"/>
      <family val="2"/>
    </font>
    <font>
      <sz val="10"/>
      <name val="Calibri Light"/>
      <family val="2"/>
    </font>
    <font>
      <sz val="10"/>
      <name val="Roboto Light"/>
    </font>
    <font>
      <vertAlign val="superscript"/>
      <sz val="10"/>
      <name val="Calibri Light"/>
      <family val="2"/>
    </font>
    <font>
      <sz val="10"/>
      <name val="Roboto"/>
    </font>
    <font>
      <sz val="8"/>
      <color rgb="FFFF0000"/>
      <name val="Cambria"/>
      <family val="1"/>
    </font>
    <font>
      <sz val="10"/>
      <color rgb="FFFF0000"/>
      <name val="Cambria"/>
      <family val="1"/>
    </font>
    <font>
      <b/>
      <sz val="10"/>
      <color rgb="FFFF0000"/>
      <name val="Cambria"/>
      <family val="1"/>
    </font>
    <font>
      <sz val="11"/>
      <color rgb="FF3F3F76"/>
      <name val="Calibri"/>
      <family val="2"/>
      <scheme val="minor"/>
    </font>
    <font>
      <sz val="9"/>
      <color indexed="81"/>
      <name val="Tahoma"/>
      <family val="2"/>
    </font>
    <font>
      <b/>
      <sz val="9"/>
      <color indexed="81"/>
      <name val="Tahoma"/>
      <family val="2"/>
    </font>
    <font>
      <sz val="8"/>
      <name val="Arial"/>
      <family val="2"/>
    </font>
    <font>
      <sz val="10"/>
      <color theme="9" tint="-0.499984740745262"/>
      <name val="Cambria"/>
      <family val="1"/>
    </font>
    <font>
      <sz val="8"/>
      <color theme="9" tint="-0.499984740745262"/>
      <name val="Cambria"/>
      <family val="1"/>
    </font>
    <font>
      <sz val="6"/>
      <name val="Cambria"/>
      <family val="1"/>
    </font>
    <font>
      <i/>
      <sz val="8"/>
      <color theme="9" tint="-0.499984740745262"/>
      <name val="Cambria"/>
      <family val="1"/>
    </font>
    <font>
      <sz val="10"/>
      <color rgb="FFFFFF00"/>
      <name val="Cambria"/>
      <family val="1"/>
    </font>
    <font>
      <b/>
      <sz val="10"/>
      <name val="Roboto Light"/>
    </font>
    <font>
      <sz val="9"/>
      <color theme="0"/>
      <name val="Cambria"/>
      <family val="1"/>
    </font>
    <font>
      <sz val="8"/>
      <color theme="0"/>
      <name val="Cambria"/>
      <family val="1"/>
    </font>
    <font>
      <i/>
      <sz val="8"/>
      <color theme="4" tint="0.59999389629810485"/>
      <name val="Cambria"/>
      <family val="1"/>
    </font>
    <font>
      <b/>
      <sz val="14"/>
      <name val="Cambria"/>
      <family val="1"/>
    </font>
    <font>
      <sz val="8"/>
      <color indexed="81"/>
      <name val="Tahoma"/>
      <family val="2"/>
    </font>
    <font>
      <sz val="8"/>
      <color indexed="81"/>
      <name val="Cambria"/>
      <family val="1"/>
    </font>
    <font>
      <sz val="9"/>
      <name val="Calibri"/>
      <family val="2"/>
    </font>
    <font>
      <sz val="9"/>
      <color rgb="FFFF0000"/>
      <name val="Cambria"/>
      <family val="1"/>
    </font>
    <font>
      <b/>
      <sz val="11"/>
      <color rgb="FFFFFFFF"/>
      <name val="Cambria"/>
      <family val="1"/>
    </font>
    <font>
      <sz val="11"/>
      <name val="Cambria"/>
      <family val="1"/>
    </font>
    <font>
      <sz val="11"/>
      <color rgb="FF0070C0"/>
      <name val="Cambria"/>
      <family val="1"/>
    </font>
    <font>
      <b/>
      <sz val="11"/>
      <color rgb="FF0070C0"/>
      <name val="Cambria"/>
      <family val="1"/>
    </font>
    <font>
      <i/>
      <sz val="9"/>
      <color theme="4" tint="-0.249977111117893"/>
      <name val="Cambria"/>
      <family val="1"/>
    </font>
    <font>
      <sz val="9"/>
      <name val="Arial"/>
      <family val="2"/>
    </font>
    <font>
      <i/>
      <sz val="9"/>
      <color theme="4" tint="-0.499984740745262"/>
      <name val="Cambria"/>
      <family val="1"/>
    </font>
    <font>
      <b/>
      <sz val="10"/>
      <name val="Arial"/>
      <family val="2"/>
    </font>
    <font>
      <i/>
      <sz val="10"/>
      <color theme="4" tint="-0.249977111117893"/>
      <name val="Cambria"/>
      <family val="1"/>
    </font>
    <font>
      <sz val="8"/>
      <name val="Roboto Light"/>
    </font>
    <font>
      <sz val="10"/>
      <color theme="7" tint="0.39997558519241921"/>
      <name val="Cambria"/>
      <family val="1"/>
    </font>
    <font>
      <b/>
      <sz val="10"/>
      <color theme="7" tint="0.39997558519241921"/>
      <name val="Cambria"/>
      <family val="1"/>
    </font>
    <font>
      <b/>
      <vertAlign val="superscript"/>
      <sz val="8"/>
      <name val="Cambria"/>
      <family val="1"/>
    </font>
    <font>
      <sz val="9"/>
      <color theme="3" tint="-0.499984740745262"/>
      <name val="Cambria"/>
      <family val="1"/>
    </font>
    <font>
      <b/>
      <sz val="9.5"/>
      <name val="Cambria"/>
      <family val="1"/>
    </font>
    <font>
      <sz val="9.5"/>
      <name val="Cambria"/>
      <family val="1"/>
    </font>
    <font>
      <b/>
      <sz val="9.5"/>
      <name val="Arial"/>
      <family val="2"/>
    </font>
    <font>
      <i/>
      <sz val="8"/>
      <color rgb="FF0033CC"/>
      <name val="Cambria"/>
      <family val="1"/>
    </font>
    <font>
      <sz val="9"/>
      <color rgb="FF0033CC"/>
      <name val="Cambria"/>
      <family val="1"/>
    </font>
    <font>
      <sz val="9"/>
      <color theme="9" tint="-0.499984740745262"/>
      <name val="Cambria"/>
      <family val="1"/>
    </font>
    <font>
      <b/>
      <sz val="8"/>
      <color rgb="FF0070C0"/>
      <name val="Cambria"/>
      <family val="1"/>
    </font>
    <font>
      <sz val="9.5"/>
      <name val="Arial"/>
      <family val="2"/>
    </font>
    <font>
      <i/>
      <sz val="8"/>
      <name val="Arial"/>
      <family val="2"/>
    </font>
    <font>
      <i/>
      <sz val="8"/>
      <color rgb="FF0033CC"/>
      <name val="Arial"/>
      <family val="2"/>
    </font>
    <font>
      <sz val="10"/>
      <name val="Arial"/>
      <family val="2"/>
    </font>
    <font>
      <b/>
      <sz val="8"/>
      <color rgb="FFFF0000"/>
      <name val="Cambria"/>
      <family val="1"/>
    </font>
    <font>
      <sz val="10"/>
      <color rgb="FFFF0000"/>
      <name val="Arial"/>
      <family val="2"/>
    </font>
    <font>
      <b/>
      <sz val="9"/>
      <color rgb="FFFF0000"/>
      <name val="Cambria"/>
      <family val="1"/>
    </font>
    <font>
      <b/>
      <sz val="12"/>
      <color rgb="FFFF0000"/>
      <name val="Cambria"/>
      <family val="1"/>
    </font>
    <font>
      <sz val="6"/>
      <color rgb="FFFF0000"/>
      <name val="Cambria"/>
      <family val="1"/>
    </font>
    <font>
      <b/>
      <sz val="11"/>
      <color rgb="FFFF0000"/>
      <name val="Cambria"/>
      <family val="1"/>
    </font>
    <font>
      <sz val="10"/>
      <color theme="5" tint="-0.499984740745262"/>
      <name val="Cambria"/>
      <family val="1"/>
    </font>
    <font>
      <sz val="10"/>
      <color rgb="FF0033CC"/>
      <name val="Cambria"/>
      <family val="1"/>
    </font>
    <font>
      <sz val="9"/>
      <color theme="5" tint="-0.249977111117893"/>
      <name val="Cambria"/>
      <family val="1"/>
    </font>
    <font>
      <i/>
      <sz val="10"/>
      <color theme="5" tint="-0.499984740745262"/>
      <name val="Cambria"/>
      <family val="1"/>
    </font>
    <font>
      <b/>
      <sz val="9"/>
      <name val="Arial"/>
      <family val="2"/>
    </font>
    <font>
      <i/>
      <sz val="9"/>
      <name val="Cambria"/>
      <family val="1"/>
    </font>
    <font>
      <sz val="9"/>
      <color rgb="FF3F3F76"/>
      <name val="Cambria"/>
      <family val="1"/>
    </font>
    <font>
      <i/>
      <sz val="9"/>
      <name val="Arial"/>
      <family val="2"/>
    </font>
    <font>
      <sz val="8"/>
      <color rgb="FF000000"/>
      <name val="Segoe UI"/>
      <family val="2"/>
    </font>
    <font>
      <sz val="10"/>
      <color rgb="FF0070C0"/>
      <name val="Arial"/>
      <family val="2"/>
    </font>
    <font>
      <sz val="8"/>
      <name val="Calibri"/>
      <family val="2"/>
    </font>
    <font>
      <sz val="11"/>
      <color rgb="FF000000"/>
      <name val="Arial"/>
      <family val="2"/>
    </font>
    <font>
      <sz val="8"/>
      <color rgb="FF0033CC"/>
      <name val="Cambria"/>
      <family val="1"/>
    </font>
    <font>
      <sz val="9"/>
      <color theme="4" tint="-0.499984740745262"/>
      <name val="Cambria"/>
      <family val="1"/>
    </font>
    <font>
      <sz val="11"/>
      <color theme="5" tint="-0.249977111117893"/>
      <name val="Cambria"/>
      <family val="1"/>
    </font>
    <font>
      <sz val="12"/>
      <color theme="5" tint="-0.249977111117893"/>
      <name val="Cambria"/>
      <family val="1"/>
    </font>
    <font>
      <b/>
      <sz val="11"/>
      <name val="Cambria"/>
      <family val="1"/>
    </font>
    <font>
      <b/>
      <sz val="10"/>
      <color theme="5" tint="-0.249977111117893"/>
      <name val="Cambria"/>
      <family val="1"/>
    </font>
    <font>
      <u/>
      <sz val="8"/>
      <color theme="4" tint="-0.249977111117893"/>
      <name val="Cambria"/>
      <family val="1"/>
    </font>
    <font>
      <sz val="8"/>
      <color theme="4" tint="-0.249977111117893"/>
      <name val="Cambria"/>
      <family val="1"/>
    </font>
    <font>
      <sz val="9"/>
      <color theme="4" tint="-0.499984740745262"/>
      <name val="Arial"/>
      <family val="2"/>
    </font>
    <font>
      <sz val="10"/>
      <color theme="4" tint="-0.499984740745262"/>
      <name val="Arial"/>
      <family val="2"/>
    </font>
    <font>
      <b/>
      <sz val="9"/>
      <color theme="8" tint="-0.499984740745262"/>
      <name val="Cambria"/>
      <family val="1"/>
    </font>
    <font>
      <sz val="9"/>
      <color theme="8" tint="-0.499984740745262"/>
      <name val="Cambria"/>
      <family val="1"/>
    </font>
    <font>
      <sz val="8"/>
      <color theme="8" tint="-0.499984740745262"/>
      <name val="Cambria"/>
      <family val="1"/>
    </font>
    <font>
      <i/>
      <sz val="9"/>
      <color theme="8" tint="-0.499984740745262"/>
      <name val="Cambria"/>
      <family val="1"/>
    </font>
    <font>
      <sz val="9"/>
      <color rgb="FF0033CC"/>
      <name val="Arial"/>
      <family val="2"/>
    </font>
    <font>
      <sz val="32"/>
      <color theme="1"/>
      <name val="Calibri"/>
      <family val="2"/>
      <scheme val="minor"/>
    </font>
    <font>
      <sz val="32"/>
      <color theme="1"/>
      <name val="Calibri Light"/>
      <family val="2"/>
      <scheme val="major"/>
    </font>
    <font>
      <sz val="28"/>
      <color theme="1"/>
      <name val="Calibri Light"/>
      <family val="2"/>
      <scheme val="major"/>
    </font>
    <font>
      <vertAlign val="superscript"/>
      <sz val="9"/>
      <name val="Cambria"/>
      <family val="1"/>
    </font>
    <font>
      <sz val="10"/>
      <color theme="5" tint="-0.249977111117893"/>
      <name val="Cambria"/>
      <family val="1"/>
    </font>
    <font>
      <sz val="8"/>
      <color theme="5" tint="-0.249977111117893"/>
      <name val="Cambria"/>
      <family val="1"/>
    </font>
    <font>
      <i/>
      <u/>
      <sz val="8"/>
      <color theme="4" tint="-0.499984740745262"/>
      <name val="Cambria"/>
      <family val="1"/>
    </font>
    <font>
      <b/>
      <sz val="10"/>
      <color rgb="FFFFFFE5"/>
      <name val="Cambria"/>
      <family val="1"/>
    </font>
    <font>
      <b/>
      <u/>
      <sz val="8"/>
      <name val="Cambria"/>
      <family val="1"/>
    </font>
    <font>
      <u/>
      <sz val="8"/>
      <color indexed="81"/>
      <name val="Tahoma"/>
      <family val="2"/>
    </font>
    <font>
      <i/>
      <sz val="8"/>
      <color indexed="81"/>
      <name val="Tahoma"/>
      <family val="2"/>
    </font>
    <font>
      <i/>
      <u/>
      <sz val="8"/>
      <color indexed="81"/>
      <name val="Tahoma"/>
      <family val="2"/>
    </font>
  </fonts>
  <fills count="57">
    <fill>
      <patternFill patternType="none"/>
    </fill>
    <fill>
      <patternFill patternType="gray125"/>
    </fill>
    <fill>
      <patternFill patternType="solid">
        <fgColor rgb="FF66FFFF"/>
        <bgColor rgb="FF99FF99"/>
      </patternFill>
    </fill>
    <fill>
      <patternFill patternType="solid">
        <fgColor rgb="FF999999"/>
        <bgColor rgb="FF808080"/>
      </patternFill>
    </fill>
    <fill>
      <patternFill patternType="solid">
        <fgColor rgb="FF9933FF"/>
        <bgColor rgb="FF993366"/>
      </patternFill>
    </fill>
    <fill>
      <patternFill patternType="solid">
        <fgColor rgb="FFEEEEEE"/>
        <bgColor rgb="FFE6E6FF"/>
      </patternFill>
    </fill>
    <fill>
      <patternFill patternType="solid">
        <fgColor rgb="FFE6E6FF"/>
        <bgColor rgb="FFEEEEEE"/>
      </patternFill>
    </fill>
    <fill>
      <patternFill patternType="solid">
        <fgColor rgb="FFFF9900"/>
        <bgColor rgb="FFFFCC00"/>
      </patternFill>
    </fill>
    <fill>
      <patternFill patternType="solid">
        <fgColor rgb="FFFFCC99"/>
        <bgColor rgb="FFF6BD84"/>
      </patternFill>
    </fill>
    <fill>
      <patternFill patternType="solid">
        <fgColor rgb="FFFFCC00"/>
        <bgColor rgb="FFFFFF00"/>
      </patternFill>
    </fill>
    <fill>
      <patternFill patternType="solid">
        <fgColor rgb="FF00CC00"/>
        <bgColor rgb="FF008000"/>
      </patternFill>
    </fill>
    <fill>
      <patternFill patternType="solid">
        <fgColor rgb="FFCCFFCC"/>
        <bgColor rgb="FFEEEEEE"/>
      </patternFill>
    </fill>
    <fill>
      <patternFill patternType="solid">
        <fgColor rgb="FFCCCCCC"/>
        <bgColor rgb="FFE6E6FF"/>
      </patternFill>
    </fill>
    <fill>
      <patternFill patternType="solid">
        <fgColor rgb="FFFF6600"/>
        <bgColor rgb="FFFF9900"/>
      </patternFill>
    </fill>
    <fill>
      <patternFill patternType="solid">
        <fgColor rgb="FFF6BD84"/>
        <bgColor rgb="FFFFCC99"/>
      </patternFill>
    </fill>
    <fill>
      <patternFill patternType="solid">
        <fgColor rgb="FF99FF99"/>
        <bgColor rgb="FFCCFFCC"/>
      </patternFill>
    </fill>
    <fill>
      <patternFill patternType="solid">
        <fgColor rgb="FFCC99FF"/>
        <bgColor rgb="FF9999FF"/>
      </patternFill>
    </fill>
    <fill>
      <patternFill patternType="solid">
        <fgColor theme="1"/>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1" tint="0.499984740745262"/>
        <bgColor rgb="FFFFFFFF"/>
      </patternFill>
    </fill>
    <fill>
      <patternFill patternType="solid">
        <fgColor theme="1"/>
        <bgColor rgb="FFFFFF00"/>
      </patternFill>
    </fill>
    <fill>
      <patternFill patternType="solid">
        <fgColor rgb="FFFF99FF"/>
        <bgColor indexed="64"/>
      </patternFill>
    </fill>
    <fill>
      <patternFill patternType="solid">
        <fgColor theme="4" tint="0.59999389629810485"/>
        <bgColor indexed="64"/>
      </patternFill>
    </fill>
    <fill>
      <patternFill patternType="solid">
        <fgColor rgb="FFF2F2F2"/>
        <bgColor indexed="64"/>
      </patternFill>
    </fill>
    <fill>
      <patternFill patternType="solid">
        <fgColor rgb="FFE7E6E6"/>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CC99"/>
      </patternFill>
    </fill>
    <fill>
      <patternFill patternType="solid">
        <fgColor theme="2"/>
        <bgColor indexed="64"/>
      </patternFill>
    </fill>
    <fill>
      <patternFill patternType="solid">
        <fgColor theme="0" tint="-0.14999847407452621"/>
        <bgColor rgb="FFE6E6FF"/>
      </patternFill>
    </fill>
    <fill>
      <patternFill patternType="solid">
        <fgColor rgb="FFFFFFC5"/>
        <bgColor indexed="64"/>
      </patternFill>
    </fill>
    <fill>
      <patternFill patternType="solid">
        <fgColor rgb="FFFFFFE5"/>
        <bgColor indexed="64"/>
      </patternFill>
    </fill>
    <fill>
      <patternFill patternType="solid">
        <fgColor rgb="FFFFFFE5"/>
        <bgColor rgb="FFFFFFFF"/>
      </patternFill>
    </fill>
    <fill>
      <patternFill patternType="solid">
        <fgColor rgb="FFFFD54F"/>
        <bgColor rgb="FFFFFFFF"/>
      </patternFill>
    </fill>
    <fill>
      <patternFill patternType="solid">
        <fgColor rgb="FFFFD54F"/>
        <bgColor rgb="FFFFFFCC"/>
      </patternFill>
    </fill>
    <fill>
      <patternFill patternType="solid">
        <fgColor rgb="FFFFE38B"/>
        <bgColor rgb="FFFFFFCC"/>
      </patternFill>
    </fill>
    <fill>
      <patternFill patternType="solid">
        <fgColor rgb="FFFFE38B"/>
        <bgColor rgb="FFFFFFFF"/>
      </patternFill>
    </fill>
    <fill>
      <patternFill patternType="solid">
        <fgColor rgb="FFFFD54F"/>
        <bgColor indexed="64"/>
      </patternFill>
    </fill>
    <fill>
      <patternFill patternType="solid">
        <fgColor rgb="FFFFE38B"/>
        <bgColor rgb="FFEEEEEE"/>
      </patternFill>
    </fill>
    <fill>
      <patternFill patternType="solid">
        <fgColor theme="8" tint="0.79998168889431442"/>
        <bgColor rgb="FFFFFFFF"/>
      </patternFill>
    </fill>
    <fill>
      <patternFill patternType="solid">
        <fgColor theme="9" tint="0.39997558519241921"/>
        <bgColor rgb="FF808080"/>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bgColor rgb="FF808080"/>
      </patternFill>
    </fill>
    <fill>
      <patternFill patternType="solid">
        <fgColor theme="2" tint="-0.249977111117893"/>
        <bgColor rgb="FF808080"/>
      </patternFill>
    </fill>
    <fill>
      <patternFill patternType="solid">
        <fgColor theme="4" tint="-0.249977111117893"/>
        <bgColor rgb="FF808080"/>
      </patternFill>
    </fill>
    <fill>
      <patternFill patternType="solid">
        <fgColor theme="6" tint="0.79998168889431442"/>
        <bgColor indexed="64"/>
      </patternFill>
    </fill>
    <fill>
      <patternFill patternType="solid">
        <fgColor rgb="FFF7F7F7"/>
        <bgColor rgb="FFE6E6FF"/>
      </patternFill>
    </fill>
    <fill>
      <patternFill patternType="solid">
        <fgColor rgb="FFF7F7F7"/>
        <bgColor indexed="64"/>
      </patternFill>
    </fill>
    <fill>
      <patternFill patternType="solid">
        <fgColor rgb="FFFFDEBD"/>
        <bgColor rgb="FFF6BD84"/>
      </patternFill>
    </fill>
    <fill>
      <patternFill patternType="solid">
        <fgColor rgb="FFFFDEBD"/>
        <bgColor indexed="64"/>
      </patternFill>
    </fill>
    <fill>
      <patternFill patternType="solid">
        <fgColor rgb="FFF7F7FF"/>
        <bgColor rgb="FFEEEEEE"/>
      </patternFill>
    </fill>
    <fill>
      <patternFill patternType="solid">
        <fgColor rgb="FFF7F7FF"/>
        <bgColor indexed="64"/>
      </patternFill>
    </fill>
  </fills>
  <borders count="107">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style="hair">
        <color auto="1"/>
      </right>
      <top/>
      <bottom/>
      <diagonal/>
    </border>
    <border>
      <left style="hair">
        <color auto="1"/>
      </left>
      <right/>
      <top/>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DashDotDot">
        <color auto="1"/>
      </left>
      <right style="mediumDashDotDot">
        <color auto="1"/>
      </right>
      <top style="mediumDashDotDot">
        <color auto="1"/>
      </top>
      <bottom style="mediumDashDotDot">
        <color auto="1"/>
      </bottom>
      <diagonal/>
    </border>
    <border>
      <left/>
      <right style="thin">
        <color auto="1"/>
      </right>
      <top/>
      <bottom/>
      <diagonal/>
    </border>
    <border>
      <left style="thin">
        <color auto="1"/>
      </left>
      <right/>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bottom/>
      <diagonal/>
    </border>
    <border>
      <left/>
      <right/>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style="hair">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hair">
        <color auto="1"/>
      </left>
      <right style="hair">
        <color auto="1"/>
      </right>
      <top style="double">
        <color auto="1"/>
      </top>
      <bottom style="hair">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mediumDashDot">
        <color auto="1"/>
      </left>
      <right style="mediumDashDot">
        <color auto="1"/>
      </right>
      <top style="mediumDashDot">
        <color auto="1"/>
      </top>
      <bottom style="mediumDashDot">
        <color auto="1"/>
      </bottom>
      <diagonal/>
    </border>
    <border>
      <left/>
      <right style="mediumDashDotDot">
        <color auto="1"/>
      </right>
      <top/>
      <bottom style="mediumDashDotDot">
        <color auto="1"/>
      </bottom>
      <diagonal/>
    </border>
    <border>
      <left style="hair">
        <color auto="1"/>
      </left>
      <right style="thin">
        <color auto="1"/>
      </right>
      <top style="double">
        <color auto="1"/>
      </top>
      <bottom style="thin">
        <color auto="1"/>
      </bottom>
      <diagonal/>
    </border>
    <border>
      <left style="thin">
        <color auto="1"/>
      </left>
      <right style="hair">
        <color auto="1"/>
      </right>
      <top style="double">
        <color auto="1"/>
      </top>
      <bottom style="thin">
        <color auto="1"/>
      </bottom>
      <diagonal/>
    </border>
    <border>
      <left style="hair">
        <color auto="1"/>
      </left>
      <right style="thin">
        <color auto="1"/>
      </right>
      <top style="thin">
        <color auto="1"/>
      </top>
      <bottom style="double">
        <color auto="1"/>
      </bottom>
      <diagonal/>
    </border>
    <border>
      <left style="thin">
        <color auto="1"/>
      </left>
      <right style="hair">
        <color auto="1"/>
      </right>
      <top style="thin">
        <color auto="1"/>
      </top>
      <bottom style="double">
        <color auto="1"/>
      </bottom>
      <diagonal/>
    </border>
    <border>
      <left style="hair">
        <color auto="1"/>
      </left>
      <right style="hair">
        <color auto="1"/>
      </right>
      <top style="double">
        <color auto="1"/>
      </top>
      <bottom/>
      <diagonal/>
    </border>
    <border>
      <left style="hair">
        <color auto="1"/>
      </left>
      <right style="thin">
        <color auto="1"/>
      </right>
      <top style="thin">
        <color auto="1"/>
      </top>
      <bottom/>
      <diagonal/>
    </border>
    <border>
      <left/>
      <right style="thin">
        <color auto="1"/>
      </right>
      <top style="hair">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hair">
        <color auto="1"/>
      </left>
      <right style="thin">
        <color auto="1"/>
      </right>
      <top/>
      <bottom/>
      <diagonal/>
    </border>
    <border>
      <left/>
      <right style="mediumDashDotDot">
        <color rgb="FFC00000"/>
      </right>
      <top style="mediumDashDotDot">
        <color rgb="FFC00000"/>
      </top>
      <bottom style="mediumDashDot">
        <color rgb="FFC00000"/>
      </bottom>
      <diagonal/>
    </border>
    <border>
      <left/>
      <right style="mediumDashDotDot">
        <color rgb="FFC00000"/>
      </right>
      <top style="mediumDashDot">
        <color rgb="FFC00000"/>
      </top>
      <bottom style="mediumDashDot">
        <color rgb="FFC00000"/>
      </bottom>
      <diagonal/>
    </border>
    <border>
      <left/>
      <right style="mediumDashDotDot">
        <color rgb="FFC00000"/>
      </right>
      <top/>
      <bottom style="mediumDashDotDot">
        <color rgb="FFC00000"/>
      </bottom>
      <diagonal/>
    </border>
    <border>
      <left/>
      <right/>
      <top style="mediumDashDotDot">
        <color auto="1"/>
      </top>
      <bottom style="mediumDashDotDot">
        <color auto="1"/>
      </bottom>
      <diagonal/>
    </border>
    <border>
      <left/>
      <right style="mediumDashDotDot">
        <color auto="1"/>
      </right>
      <top style="mediumDashDotDot">
        <color auto="1"/>
      </top>
      <bottom style="mediumDashDotDot">
        <color auto="1"/>
      </bottom>
      <diagonal/>
    </border>
    <border>
      <left/>
      <right/>
      <top style="mediumDashDotDot">
        <color auto="1"/>
      </top>
      <bottom/>
      <diagonal/>
    </border>
    <border>
      <left/>
      <right style="mediumDashDot">
        <color auto="1"/>
      </right>
      <top style="mediumDashDot">
        <color auto="1"/>
      </top>
      <bottom style="mediumDashDot">
        <color auto="1"/>
      </bottom>
      <diagonal/>
    </border>
    <border>
      <left style="mediumDashDotDot">
        <color rgb="FFC00000"/>
      </left>
      <right style="mediumDashDotDot">
        <color rgb="FFC00000"/>
      </right>
      <top style="mediumDashDotDot">
        <color rgb="FFC00000"/>
      </top>
      <bottom style="mediumDashDotDot">
        <color rgb="FFC00000"/>
      </bottom>
      <diagonal/>
    </border>
    <border>
      <left/>
      <right/>
      <top style="double">
        <color auto="1"/>
      </top>
      <bottom style="thin">
        <color auto="1"/>
      </bottom>
      <diagonal/>
    </border>
    <border>
      <left/>
      <right/>
      <top style="thin">
        <color auto="1"/>
      </top>
      <bottom style="double">
        <color auto="1"/>
      </bottom>
      <diagonal/>
    </border>
    <border>
      <left/>
      <right style="hair">
        <color indexed="64"/>
      </right>
      <top style="medium">
        <color indexed="64"/>
      </top>
      <bottom/>
      <diagonal/>
    </border>
    <border>
      <left/>
      <right style="hair">
        <color auto="1"/>
      </right>
      <top style="thin">
        <color auto="1"/>
      </top>
      <bottom style="hair">
        <color auto="1"/>
      </bottom>
      <diagonal/>
    </border>
    <border>
      <left style="hair">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hair">
        <color auto="1"/>
      </top>
      <bottom style="thin">
        <color auto="1"/>
      </bottom>
      <diagonal/>
    </border>
    <border>
      <left style="hair">
        <color auto="1"/>
      </left>
      <right style="hair">
        <color auto="1"/>
      </right>
      <top/>
      <bottom style="thin">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style="hair">
        <color auto="1"/>
      </right>
      <top/>
      <bottom style="medium">
        <color auto="1"/>
      </bottom>
      <diagonal/>
    </border>
    <border>
      <left/>
      <right/>
      <top style="medium">
        <color auto="1"/>
      </top>
      <bottom/>
      <diagonal/>
    </border>
    <border>
      <left/>
      <right style="hair">
        <color auto="1"/>
      </right>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top/>
      <bottom style="medium">
        <color rgb="FF000000"/>
      </bottom>
      <diagonal/>
    </border>
  </borders>
  <cellStyleXfs count="5">
    <xf numFmtId="0" fontId="0" fillId="0" borderId="0"/>
    <xf numFmtId="0" fontId="5" fillId="0" borderId="0"/>
    <xf numFmtId="0" fontId="4" fillId="0" borderId="0"/>
    <xf numFmtId="0" fontId="41" fillId="31" borderId="26" applyNumberFormat="0" applyAlignment="0" applyProtection="0"/>
    <xf numFmtId="9" fontId="83" fillId="0" borderId="0" applyFont="0" applyFill="0" applyBorder="0" applyAlignment="0" applyProtection="0"/>
  </cellStyleXfs>
  <cellXfs count="1187">
    <xf numFmtId="0" fontId="0" fillId="0" borderId="0" xfId="0"/>
    <xf numFmtId="0" fontId="7" fillId="0" borderId="0" xfId="0" applyFont="1"/>
    <xf numFmtId="0" fontId="9" fillId="12" borderId="7" xfId="0" applyFont="1" applyFill="1" applyBorder="1" applyAlignment="1">
      <alignment vertical="top"/>
    </xf>
    <xf numFmtId="0" fontId="10" fillId="0" borderId="0" xfId="0" applyFont="1"/>
    <xf numFmtId="0" fontId="8" fillId="0" borderId="0" xfId="0" applyFont="1" applyAlignment="1">
      <alignment vertical="top" wrapText="1"/>
    </xf>
    <xf numFmtId="0" fontId="7" fillId="0" borderId="0" xfId="0" applyFont="1" applyAlignment="1">
      <alignment vertical="top"/>
    </xf>
    <xf numFmtId="0" fontId="8" fillId="0" borderId="0" xfId="0" applyFont="1"/>
    <xf numFmtId="0" fontId="8" fillId="0" borderId="0" xfId="0" applyFont="1" applyAlignment="1">
      <alignment wrapText="1"/>
    </xf>
    <xf numFmtId="0" fontId="9" fillId="0" borderId="0" xfId="0" applyFont="1"/>
    <xf numFmtId="0" fontId="13" fillId="0" borderId="0" xfId="0" applyFont="1"/>
    <xf numFmtId="0" fontId="9" fillId="14" borderId="7" xfId="0" applyFont="1" applyFill="1" applyBorder="1"/>
    <xf numFmtId="0" fontId="9" fillId="0" borderId="7" xfId="0" applyFont="1" applyBorder="1" applyAlignment="1">
      <alignment vertical="center" wrapText="1"/>
    </xf>
    <xf numFmtId="0" fontId="9" fillId="15" borderId="7" xfId="0" applyFont="1" applyFill="1" applyBorder="1"/>
    <xf numFmtId="0" fontId="11" fillId="0" borderId="0" xfId="0" applyFont="1"/>
    <xf numFmtId="0" fontId="9" fillId="11" borderId="7" xfId="0" applyFont="1" applyFill="1" applyBorder="1" applyAlignment="1">
      <alignment horizontal="left" vertical="center"/>
    </xf>
    <xf numFmtId="0" fontId="7" fillId="0" borderId="0" xfId="0" applyFont="1" applyAlignment="1">
      <alignment wrapText="1"/>
    </xf>
    <xf numFmtId="0" fontId="20" fillId="0" borderId="0" xfId="0" applyFont="1" applyAlignment="1">
      <alignment horizontal="center"/>
    </xf>
    <xf numFmtId="0" fontId="9" fillId="8" borderId="7" xfId="0" applyFont="1" applyFill="1" applyBorder="1" applyAlignment="1">
      <alignment horizontal="left" vertical="center" wrapText="1"/>
    </xf>
    <xf numFmtId="0" fontId="9" fillId="8" borderId="7" xfId="0" applyFont="1" applyFill="1" applyBorder="1" applyAlignment="1">
      <alignment vertical="center"/>
    </xf>
    <xf numFmtId="0" fontId="10" fillId="0" borderId="0" xfId="0" applyFont="1" applyAlignment="1">
      <alignment vertical="center"/>
    </xf>
    <xf numFmtId="0" fontId="9" fillId="0" borderId="0" xfId="0" applyFont="1" applyAlignment="1">
      <alignment vertical="center"/>
    </xf>
    <xf numFmtId="0" fontId="9" fillId="5" borderId="7" xfId="0" applyFont="1" applyFill="1" applyBorder="1" applyAlignment="1">
      <alignment horizontal="left" vertical="center" wrapText="1"/>
    </xf>
    <xf numFmtId="0" fontId="9" fillId="5" borderId="7" xfId="0" applyFont="1" applyFill="1" applyBorder="1" applyAlignment="1">
      <alignment vertical="center" wrapText="1"/>
    </xf>
    <xf numFmtId="0" fontId="10" fillId="0" borderId="0" xfId="0" applyFont="1" applyAlignment="1">
      <alignment vertical="center" wrapText="1"/>
    </xf>
    <xf numFmtId="0" fontId="20" fillId="14" borderId="7" xfId="0" applyFont="1" applyFill="1" applyBorder="1" applyAlignment="1">
      <alignment horizontal="center"/>
    </xf>
    <xf numFmtId="0" fontId="9" fillId="11" borderId="7" xfId="0" applyFont="1" applyFill="1" applyBorder="1" applyAlignment="1">
      <alignment vertical="center"/>
    </xf>
    <xf numFmtId="0" fontId="13" fillId="0" borderId="0" xfId="0" applyFont="1" applyProtection="1">
      <protection locked="0"/>
    </xf>
    <xf numFmtId="0" fontId="7" fillId="0" borderId="0" xfId="0" applyFont="1" applyProtection="1">
      <protection locked="0"/>
    </xf>
    <xf numFmtId="0" fontId="13" fillId="0" borderId="0" xfId="0" applyFont="1" applyAlignment="1" applyProtection="1">
      <alignment horizontal="center"/>
      <protection locked="0"/>
    </xf>
    <xf numFmtId="0" fontId="9" fillId="0" borderId="0" xfId="0" applyFont="1" applyAlignment="1" applyProtection="1">
      <alignment horizontal="center"/>
      <protection locked="0"/>
    </xf>
    <xf numFmtId="0" fontId="11" fillId="0" borderId="0" xfId="0" applyFont="1" applyAlignment="1" applyProtection="1">
      <alignment horizontal="center"/>
      <protection locked="0"/>
    </xf>
    <xf numFmtId="0" fontId="8" fillId="0" borderId="0" xfId="0" applyFont="1" applyAlignment="1" applyProtection="1">
      <alignment horizontal="center"/>
      <protection locked="0"/>
    </xf>
    <xf numFmtId="0" fontId="4" fillId="0" borderId="0" xfId="2"/>
    <xf numFmtId="0" fontId="9" fillId="5" borderId="7" xfId="0" applyFont="1" applyFill="1" applyBorder="1" applyAlignment="1">
      <alignment horizontal="center" vertical="center" wrapText="1"/>
    </xf>
    <xf numFmtId="0" fontId="9" fillId="8" borderId="7" xfId="0" applyFont="1" applyFill="1" applyBorder="1" applyAlignment="1">
      <alignment horizontal="center" vertical="center"/>
    </xf>
    <xf numFmtId="0" fontId="9" fillId="0" borderId="7" xfId="0" applyFont="1" applyBorder="1" applyAlignment="1">
      <alignment horizontal="left" vertical="center" wrapText="1"/>
    </xf>
    <xf numFmtId="0" fontId="9" fillId="11" borderId="7" xfId="0" applyFont="1" applyFill="1" applyBorder="1" applyAlignment="1">
      <alignment horizontal="center" vertical="center"/>
    </xf>
    <xf numFmtId="0" fontId="7" fillId="0" borderId="0" xfId="0" applyFont="1" applyAlignment="1">
      <alignment horizontal="right" wrapText="1"/>
    </xf>
    <xf numFmtId="0" fontId="28" fillId="22" borderId="7" xfId="0" applyFont="1" applyFill="1" applyBorder="1" applyAlignment="1">
      <alignment horizontal="center" vertical="center" wrapText="1"/>
    </xf>
    <xf numFmtId="0" fontId="8" fillId="0" borderId="0" xfId="0" applyFont="1" applyProtection="1">
      <protection locked="0"/>
    </xf>
    <xf numFmtId="0" fontId="9" fillId="0" borderId="0" xfId="0" applyFont="1" applyProtection="1">
      <protection locked="0"/>
    </xf>
    <xf numFmtId="0" fontId="9" fillId="0" borderId="0" xfId="0" applyFont="1" applyAlignment="1" applyProtection="1">
      <alignment vertical="center"/>
      <protection locked="0"/>
    </xf>
    <xf numFmtId="0" fontId="11" fillId="0" borderId="0" xfId="0" applyFont="1" applyProtection="1">
      <protection locked="0"/>
    </xf>
    <xf numFmtId="0" fontId="9"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0" fontId="10" fillId="0" borderId="0" xfId="0" applyFont="1" applyProtection="1">
      <protection locked="0"/>
    </xf>
    <xf numFmtId="0" fontId="10" fillId="0" borderId="0" xfId="0" applyFont="1" applyAlignment="1" applyProtection="1">
      <alignment vertical="center" wrapText="1"/>
      <protection locked="0"/>
    </xf>
    <xf numFmtId="0" fontId="9" fillId="5" borderId="7" xfId="0" applyFont="1" applyFill="1" applyBorder="1" applyAlignment="1">
      <alignment horizontal="left" vertical="center"/>
    </xf>
    <xf numFmtId="0" fontId="34" fillId="0" borderId="21" xfId="0" applyFont="1" applyBorder="1" applyAlignment="1">
      <alignment horizontal="center" vertical="center" wrapText="1"/>
    </xf>
    <xf numFmtId="0" fontId="35" fillId="0" borderId="23" xfId="0" applyFont="1" applyBorder="1" applyAlignment="1">
      <alignment horizontal="center" vertical="center" wrapText="1"/>
    </xf>
    <xf numFmtId="0" fontId="33" fillId="0" borderId="0" xfId="0" applyFont="1" applyAlignment="1">
      <alignment vertical="center" wrapText="1"/>
    </xf>
    <xf numFmtId="0" fontId="35" fillId="28" borderId="22" xfId="0" applyFont="1" applyFill="1" applyBorder="1" applyAlignment="1">
      <alignment horizontal="center" vertical="center" wrapText="1"/>
    </xf>
    <xf numFmtId="0" fontId="35" fillId="27" borderId="23" xfId="0" applyFont="1" applyFill="1" applyBorder="1" applyAlignment="1">
      <alignment horizontal="center" vertical="center" wrapText="1"/>
    </xf>
    <xf numFmtId="0" fontId="35" fillId="28" borderId="21" xfId="0" applyFont="1" applyFill="1" applyBorder="1" applyAlignment="1">
      <alignment horizontal="center" vertical="center" wrapText="1"/>
    </xf>
    <xf numFmtId="0" fontId="35" fillId="26" borderId="0" xfId="0" applyFont="1" applyFill="1" applyAlignment="1">
      <alignment horizontal="center" vertical="center" wrapText="1"/>
    </xf>
    <xf numFmtId="0" fontId="35" fillId="27" borderId="0" xfId="0" applyFont="1" applyFill="1" applyAlignment="1">
      <alignment horizontal="center" vertical="center" wrapText="1"/>
    </xf>
    <xf numFmtId="0" fontId="35" fillId="0" borderId="0" xfId="0" applyFont="1" applyAlignment="1">
      <alignment horizontal="center" vertical="center" wrapText="1"/>
    </xf>
    <xf numFmtId="0" fontId="0" fillId="0" borderId="0" xfId="0" applyAlignment="1">
      <alignment vertical="top" wrapText="1"/>
    </xf>
    <xf numFmtId="0" fontId="7" fillId="0" borderId="0" xfId="0" applyFont="1" applyAlignment="1">
      <alignment vertical="top" wrapText="1"/>
    </xf>
    <xf numFmtId="0" fontId="7" fillId="0" borderId="0" xfId="0" quotePrefix="1" applyFont="1" applyProtection="1">
      <protection locked="0"/>
    </xf>
    <xf numFmtId="0" fontId="13" fillId="0" borderId="0" xfId="0" quotePrefix="1" applyFont="1" applyProtection="1">
      <protection locked="0"/>
    </xf>
    <xf numFmtId="0" fontId="10" fillId="30" borderId="0" xfId="0" applyFont="1" applyFill="1"/>
    <xf numFmtId="0" fontId="39" fillId="0" borderId="0" xfId="0" applyFont="1" applyProtection="1">
      <protection locked="0"/>
    </xf>
    <xf numFmtId="0" fontId="9" fillId="12" borderId="7" xfId="0" applyFont="1" applyFill="1" applyBorder="1" applyAlignment="1">
      <alignment vertical="top" wrapText="1"/>
    </xf>
    <xf numFmtId="0" fontId="39" fillId="0" borderId="0" xfId="0" quotePrefix="1" applyFont="1" applyProtection="1">
      <protection locked="0"/>
    </xf>
    <xf numFmtId="0" fontId="19" fillId="12" borderId="7" xfId="0" applyFont="1" applyFill="1" applyBorder="1" applyAlignment="1">
      <alignment horizontal="center" vertical="center"/>
    </xf>
    <xf numFmtId="0" fontId="20" fillId="0" borderId="0" xfId="0" applyFont="1" applyAlignment="1">
      <alignment horizontal="center" vertical="center"/>
    </xf>
    <xf numFmtId="0" fontId="45" fillId="0" borderId="0" xfId="0" applyFont="1" applyProtection="1">
      <protection locked="0"/>
    </xf>
    <xf numFmtId="0" fontId="9" fillId="5" borderId="11" xfId="0" applyFont="1" applyFill="1" applyBorder="1" applyAlignment="1">
      <alignment vertical="center" wrapText="1"/>
    </xf>
    <xf numFmtId="0" fontId="8" fillId="0" borderId="0" xfId="0" applyFont="1" applyAlignment="1">
      <alignment horizontal="center" vertical="top" wrapText="1"/>
    </xf>
    <xf numFmtId="0" fontId="7" fillId="0" borderId="0" xfId="0" applyFont="1" applyAlignment="1">
      <alignment horizontal="center" vertical="top" wrapText="1"/>
    </xf>
    <xf numFmtId="0" fontId="8" fillId="0" borderId="0" xfId="0" applyFont="1" applyAlignment="1">
      <alignment horizontal="center" vertical="center" wrapText="1"/>
    </xf>
    <xf numFmtId="0" fontId="9" fillId="5" borderId="11" xfId="0" applyFont="1" applyFill="1" applyBorder="1" applyAlignment="1">
      <alignment horizontal="left" vertical="center"/>
    </xf>
    <xf numFmtId="0" fontId="11" fillId="20" borderId="10" xfId="0" applyFont="1" applyFill="1" applyBorder="1" applyAlignment="1" applyProtection="1">
      <alignment horizontal="center" vertical="top" wrapText="1"/>
      <protection locked="0"/>
    </xf>
    <xf numFmtId="0" fontId="20" fillId="20" borderId="13" xfId="0" applyFont="1" applyFill="1" applyBorder="1" applyAlignment="1" applyProtection="1">
      <alignment horizontal="center" vertical="center" wrapText="1"/>
      <protection locked="0"/>
    </xf>
    <xf numFmtId="0" fontId="13" fillId="20" borderId="10" xfId="0" applyFont="1" applyFill="1" applyBorder="1" applyAlignment="1">
      <alignment horizontal="center" vertical="top" wrapText="1"/>
    </xf>
    <xf numFmtId="0" fontId="9" fillId="33" borderId="11" xfId="0" applyFont="1" applyFill="1" applyBorder="1" applyAlignment="1">
      <alignment horizontal="left" vertical="center"/>
    </xf>
    <xf numFmtId="0" fontId="9" fillId="33" borderId="8" xfId="0" applyFont="1" applyFill="1" applyBorder="1" applyAlignment="1">
      <alignment vertical="center" wrapText="1"/>
    </xf>
    <xf numFmtId="0" fontId="9" fillId="33" borderId="13" xfId="0" applyFont="1" applyFill="1" applyBorder="1" applyAlignment="1">
      <alignment horizontal="center" vertical="center" wrapText="1"/>
    </xf>
    <xf numFmtId="0" fontId="9" fillId="33" borderId="7" xfId="0" applyFont="1" applyFill="1" applyBorder="1" applyAlignment="1">
      <alignment horizontal="center" vertical="center" wrapText="1"/>
    </xf>
    <xf numFmtId="0" fontId="13" fillId="0" borderId="0" xfId="0" applyFont="1" applyAlignment="1" applyProtection="1">
      <alignment wrapText="1"/>
      <protection locked="0"/>
    </xf>
    <xf numFmtId="0" fontId="9" fillId="12" borderId="10" xfId="0" applyFont="1" applyFill="1" applyBorder="1" applyAlignment="1">
      <alignment vertical="top" wrapText="1"/>
    </xf>
    <xf numFmtId="0" fontId="49" fillId="0" borderId="0" xfId="0" applyFont="1" applyProtection="1">
      <protection locked="0"/>
    </xf>
    <xf numFmtId="0" fontId="9" fillId="8" borderId="7" xfId="0" applyFont="1" applyFill="1" applyBorder="1" applyAlignment="1">
      <alignment horizontal="center" vertical="center" wrapText="1"/>
    </xf>
    <xf numFmtId="0" fontId="7" fillId="0" borderId="0" xfId="0" applyFont="1" applyAlignment="1">
      <alignment horizontal="center"/>
    </xf>
    <xf numFmtId="0" fontId="9" fillId="14" borderId="7" xfId="0" applyFont="1" applyFill="1" applyBorder="1" applyAlignment="1">
      <alignment vertical="top"/>
    </xf>
    <xf numFmtId="0" fontId="7" fillId="0" borderId="0" xfId="0" applyFont="1" applyAlignment="1" applyProtection="1">
      <alignment horizont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center"/>
      <protection locked="0"/>
    </xf>
    <xf numFmtId="2" fontId="10" fillId="0" borderId="0" xfId="0" applyNumberFormat="1" applyFont="1" applyAlignment="1" applyProtection="1">
      <alignment horizontal="center"/>
      <protection locked="0"/>
    </xf>
    <xf numFmtId="0" fontId="13" fillId="30" borderId="0" xfId="0" applyFont="1" applyFill="1" applyProtection="1">
      <protection locked="0"/>
    </xf>
    <xf numFmtId="0" fontId="13" fillId="30" borderId="0" xfId="0" applyFont="1" applyFill="1" applyAlignment="1" applyProtection="1">
      <alignment horizontal="center"/>
      <protection locked="0"/>
    </xf>
    <xf numFmtId="0" fontId="9" fillId="22" borderId="7" xfId="0" applyFont="1" applyFill="1" applyBorder="1" applyAlignment="1">
      <alignment horizontal="center" vertical="center" wrapText="1"/>
    </xf>
    <xf numFmtId="0" fontId="28" fillId="22" borderId="13" xfId="0" applyFont="1" applyFill="1" applyBorder="1" applyAlignment="1">
      <alignment horizontal="center" vertical="center" wrapText="1"/>
    </xf>
    <xf numFmtId="0" fontId="25" fillId="22" borderId="32" xfId="0" applyFont="1" applyFill="1" applyBorder="1" applyAlignment="1">
      <alignment horizontal="center" vertical="center" wrapText="1"/>
    </xf>
    <xf numFmtId="0" fontId="8" fillId="34" borderId="30" xfId="0" applyFont="1" applyFill="1" applyBorder="1" applyAlignment="1" applyProtection="1">
      <alignment horizontal="center" vertical="center" wrapText="1"/>
      <protection locked="0"/>
    </xf>
    <xf numFmtId="0" fontId="8" fillId="34" borderId="7" xfId="0" applyFont="1" applyFill="1" applyBorder="1" applyAlignment="1" applyProtection="1">
      <alignment horizontal="center" vertical="center" wrapText="1"/>
      <protection locked="0"/>
    </xf>
    <xf numFmtId="0" fontId="7" fillId="0" borderId="0" xfId="0" applyFont="1" applyAlignment="1" applyProtection="1">
      <alignment horizontal="center" wrapText="1"/>
      <protection locked="0"/>
    </xf>
    <xf numFmtId="0" fontId="7" fillId="0" borderId="0" xfId="0" applyFont="1" applyAlignment="1" applyProtection="1">
      <alignment wrapText="1"/>
      <protection locked="0"/>
    </xf>
    <xf numFmtId="0" fontId="7" fillId="0" borderId="7" xfId="0" applyFont="1" applyBorder="1" applyAlignment="1" applyProtection="1">
      <alignment horizontal="center" wrapText="1"/>
      <protection locked="0"/>
    </xf>
    <xf numFmtId="0" fontId="6" fillId="23" borderId="0" xfId="0" applyFont="1" applyFill="1" applyAlignment="1">
      <alignment wrapText="1"/>
    </xf>
    <xf numFmtId="0" fontId="7" fillId="0" borderId="0" xfId="0" applyFont="1" applyAlignment="1" applyProtection="1">
      <alignment horizontal="left" vertical="top" wrapText="1"/>
      <protection locked="0"/>
    </xf>
    <xf numFmtId="0" fontId="28" fillId="22" borderId="10" xfId="0" applyFont="1" applyFill="1" applyBorder="1" applyAlignment="1">
      <alignment horizontal="center" vertical="center" wrapText="1"/>
    </xf>
    <xf numFmtId="0" fontId="54" fillId="35" borderId="34" xfId="0" applyFont="1" applyFill="1" applyBorder="1" applyAlignment="1" applyProtection="1">
      <alignment horizontal="center" vertical="center" wrapText="1"/>
      <protection locked="0"/>
    </xf>
    <xf numFmtId="0" fontId="20" fillId="35" borderId="13" xfId="0" applyFont="1" applyFill="1" applyBorder="1" applyAlignment="1" applyProtection="1">
      <alignment horizontal="center" wrapText="1"/>
      <protection locked="0"/>
    </xf>
    <xf numFmtId="0" fontId="20" fillId="35" borderId="7" xfId="0" applyFont="1" applyFill="1" applyBorder="1" applyAlignment="1">
      <alignment horizontal="center" wrapText="1"/>
    </xf>
    <xf numFmtId="0" fontId="20" fillId="35" borderId="13" xfId="0" applyFont="1" applyFill="1" applyBorder="1" applyAlignment="1" applyProtection="1">
      <alignment horizontal="center" vertical="center" wrapText="1"/>
      <protection locked="0"/>
    </xf>
    <xf numFmtId="0" fontId="20" fillId="35" borderId="7" xfId="0" applyFont="1" applyFill="1" applyBorder="1" applyAlignment="1" applyProtection="1">
      <alignment horizontal="center" vertical="center" wrapText="1"/>
      <protection locked="0"/>
    </xf>
    <xf numFmtId="0" fontId="20" fillId="35" borderId="11" xfId="0" applyFont="1" applyFill="1" applyBorder="1" applyAlignment="1" applyProtection="1">
      <alignment horizontal="center" wrapText="1"/>
      <protection locked="0"/>
    </xf>
    <xf numFmtId="0" fontId="20" fillId="35" borderId="7" xfId="0" applyFont="1" applyFill="1" applyBorder="1" applyAlignment="1">
      <alignment horizontal="center" vertical="center" wrapText="1"/>
    </xf>
    <xf numFmtId="0" fontId="60" fillId="0" borderId="0" xfId="0" applyFont="1" applyProtection="1">
      <protection locked="0"/>
    </xf>
    <xf numFmtId="0" fontId="60" fillId="0" borderId="0" xfId="0" applyFont="1" applyAlignment="1" applyProtection="1">
      <alignment horizontal="center"/>
      <protection locked="0"/>
    </xf>
    <xf numFmtId="0" fontId="60" fillId="0" borderId="0" xfId="0" applyFont="1"/>
    <xf numFmtId="0" fontId="59" fillId="10" borderId="5" xfId="0" applyFont="1" applyFill="1" applyBorder="1"/>
    <xf numFmtId="0" fontId="59" fillId="13" borderId="5" xfId="0" applyFont="1" applyFill="1" applyBorder="1" applyAlignment="1">
      <alignment vertical="top"/>
    </xf>
    <xf numFmtId="0" fontId="32" fillId="0" borderId="0" xfId="0" applyFont="1" applyAlignment="1">
      <alignment vertical="center" wrapText="1"/>
    </xf>
    <xf numFmtId="0" fontId="58" fillId="15" borderId="7" xfId="0" applyFont="1" applyFill="1" applyBorder="1" applyAlignment="1">
      <alignment horizontal="center"/>
    </xf>
    <xf numFmtId="0" fontId="35" fillId="0" borderId="38"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39" xfId="0" applyFont="1" applyBorder="1" applyAlignment="1">
      <alignment horizontal="center" vertical="center" wrapText="1"/>
    </xf>
    <xf numFmtId="0" fontId="35" fillId="0" borderId="40"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42" xfId="0" applyFont="1" applyBorder="1" applyAlignment="1">
      <alignment horizontal="center" vertical="center" wrapText="1"/>
    </xf>
    <xf numFmtId="0" fontId="39" fillId="30" borderId="0" xfId="0" quotePrefix="1" applyFont="1" applyFill="1" applyProtection="1">
      <protection locked="0"/>
    </xf>
    <xf numFmtId="0" fontId="35" fillId="26" borderId="44" xfId="0" applyFont="1" applyFill="1" applyBorder="1" applyAlignment="1">
      <alignment horizontal="center" vertical="center" wrapText="1"/>
    </xf>
    <xf numFmtId="0" fontId="50" fillId="26" borderId="0" xfId="0" applyFont="1" applyFill="1" applyAlignment="1">
      <alignment horizontal="center" vertical="center" wrapText="1"/>
    </xf>
    <xf numFmtId="0" fontId="13" fillId="0" borderId="15" xfId="0" applyFont="1" applyBorder="1" applyAlignment="1" applyProtection="1">
      <alignment horizontal="center"/>
      <protection locked="0"/>
    </xf>
    <xf numFmtId="0" fontId="68" fillId="26" borderId="15" xfId="0" applyFont="1" applyFill="1" applyBorder="1" applyAlignment="1">
      <alignment horizontal="center" vertical="center" wrapText="1"/>
    </xf>
    <xf numFmtId="0" fontId="11" fillId="0" borderId="15" xfId="0" applyFont="1" applyBorder="1" applyAlignment="1" applyProtection="1">
      <alignment horizontal="center"/>
      <protection locked="0"/>
    </xf>
    <xf numFmtId="0" fontId="7" fillId="0" borderId="23" xfId="0" applyFont="1" applyBorder="1" applyAlignment="1">
      <alignment horizontal="center" vertical="center" wrapText="1"/>
    </xf>
    <xf numFmtId="0" fontId="69" fillId="0" borderId="0" xfId="0" quotePrefix="1" applyFont="1"/>
    <xf numFmtId="0" fontId="70" fillId="0" borderId="0" xfId="0" applyFont="1"/>
    <xf numFmtId="0" fontId="69" fillId="0" borderId="0" xfId="0" applyFont="1"/>
    <xf numFmtId="0" fontId="69" fillId="0" borderId="0" xfId="0" quotePrefix="1" applyFont="1" applyProtection="1">
      <protection locked="0"/>
    </xf>
    <xf numFmtId="0" fontId="11" fillId="26" borderId="25" xfId="0" applyFont="1" applyFill="1" applyBorder="1" applyAlignment="1">
      <alignment horizontal="left" vertical="center" wrapText="1" indent="1"/>
    </xf>
    <xf numFmtId="0" fontId="11" fillId="26" borderId="20" xfId="0" applyFont="1" applyFill="1" applyBorder="1" applyAlignment="1">
      <alignment horizontal="center" vertical="center" wrapText="1"/>
    </xf>
    <xf numFmtId="0" fontId="11" fillId="0" borderId="21" xfId="0" applyFont="1" applyBorder="1" applyAlignment="1">
      <alignment horizontal="left" vertical="center" wrapText="1" indent="1"/>
    </xf>
    <xf numFmtId="0" fontId="7" fillId="0" borderId="21" xfId="0" applyFont="1" applyBorder="1" applyAlignment="1">
      <alignment horizontal="left" vertical="center" wrapText="1" indent="1"/>
    </xf>
    <xf numFmtId="0" fontId="7" fillId="0" borderId="0" xfId="0" quotePrefix="1" applyFont="1" applyAlignment="1" applyProtection="1">
      <alignment vertical="top" wrapText="1"/>
      <protection locked="0"/>
    </xf>
    <xf numFmtId="0" fontId="0" fillId="0" borderId="0" xfId="0" applyAlignment="1">
      <alignment wrapText="1"/>
    </xf>
    <xf numFmtId="0" fontId="7" fillId="0" borderId="0" xfId="0" quotePrefix="1" applyFont="1" applyAlignment="1">
      <alignment wrapText="1"/>
    </xf>
    <xf numFmtId="0" fontId="59" fillId="48" borderId="12" xfId="0" applyFont="1" applyFill="1" applyBorder="1" applyAlignment="1">
      <alignment vertical="top"/>
    </xf>
    <xf numFmtId="0" fontId="59" fillId="48" borderId="14" xfId="0" applyFont="1" applyFill="1" applyBorder="1" applyAlignment="1">
      <alignment vertical="top"/>
    </xf>
    <xf numFmtId="0" fontId="62" fillId="48" borderId="14" xfId="0" applyFont="1" applyFill="1" applyBorder="1" applyAlignment="1">
      <alignment horizontal="center"/>
    </xf>
    <xf numFmtId="0" fontId="78" fillId="0" borderId="0" xfId="0" applyFont="1" applyProtection="1">
      <protection locked="0"/>
    </xf>
    <xf numFmtId="0" fontId="77" fillId="0" borderId="0" xfId="0" applyFont="1" applyProtection="1">
      <protection locked="0"/>
    </xf>
    <xf numFmtId="0" fontId="77" fillId="0" borderId="0" xfId="0" quotePrefix="1" applyFont="1" applyProtection="1">
      <protection locked="0"/>
    </xf>
    <xf numFmtId="0" fontId="21" fillId="35" borderId="7" xfId="0" applyFont="1" applyFill="1" applyBorder="1" applyAlignment="1" applyProtection="1">
      <alignment horizontal="center" vertical="center" wrapText="1"/>
      <protection locked="0"/>
    </xf>
    <xf numFmtId="0" fontId="21" fillId="35" borderId="11" xfId="0" applyFont="1" applyFill="1" applyBorder="1" applyAlignment="1" applyProtection="1">
      <alignment horizontal="center" vertical="center" wrapText="1"/>
      <protection locked="0"/>
    </xf>
    <xf numFmtId="0" fontId="22" fillId="35" borderId="4" xfId="0" applyFont="1" applyFill="1" applyBorder="1" applyAlignment="1" applyProtection="1">
      <alignment horizontal="center" vertical="center" wrapText="1"/>
      <protection locked="0"/>
    </xf>
    <xf numFmtId="0" fontId="22" fillId="35" borderId="11" xfId="0" applyFont="1" applyFill="1" applyBorder="1" applyAlignment="1" applyProtection="1">
      <alignment horizontal="center" vertical="center" wrapText="1"/>
      <protection locked="0"/>
    </xf>
    <xf numFmtId="0" fontId="21" fillId="35" borderId="4" xfId="0" applyFont="1" applyFill="1" applyBorder="1" applyAlignment="1" applyProtection="1">
      <alignment horizontal="center" vertical="center" wrapText="1"/>
      <protection locked="0"/>
    </xf>
    <xf numFmtId="0" fontId="21" fillId="35" borderId="10" xfId="0" applyFont="1" applyFill="1" applyBorder="1" applyAlignment="1" applyProtection="1">
      <alignment horizontal="center" vertical="center" wrapText="1"/>
      <protection locked="0"/>
    </xf>
    <xf numFmtId="0" fontId="20" fillId="35" borderId="9" xfId="0" applyFont="1" applyFill="1" applyBorder="1" applyAlignment="1" applyProtection="1">
      <alignment horizontal="center" vertical="center" wrapText="1"/>
      <protection locked="0"/>
    </xf>
    <xf numFmtId="0" fontId="20" fillId="35" borderId="11" xfId="0" applyFont="1" applyFill="1" applyBorder="1" applyAlignment="1" applyProtection="1">
      <alignment horizontal="center" vertical="center" wrapText="1"/>
      <protection locked="0"/>
    </xf>
    <xf numFmtId="0" fontId="19" fillId="35" borderId="4" xfId="0" applyFont="1" applyFill="1" applyBorder="1" applyAlignment="1" applyProtection="1">
      <alignment horizontal="center" vertical="center" wrapText="1"/>
      <protection locked="0"/>
    </xf>
    <xf numFmtId="0" fontId="20" fillId="35" borderId="4" xfId="0" applyFont="1" applyFill="1" applyBorder="1" applyAlignment="1" applyProtection="1">
      <alignment horizontal="center" vertical="center" wrapText="1"/>
      <protection locked="0"/>
    </xf>
    <xf numFmtId="0" fontId="9" fillId="20" borderId="12" xfId="0" applyFont="1" applyFill="1" applyBorder="1" applyAlignment="1">
      <alignment vertical="center" wrapText="1"/>
    </xf>
    <xf numFmtId="0" fontId="16" fillId="20" borderId="12" xfId="0" applyFont="1" applyFill="1" applyBorder="1" applyAlignment="1">
      <alignment vertical="center" wrapText="1"/>
    </xf>
    <xf numFmtId="0" fontId="20" fillId="20" borderId="13" xfId="0" applyFont="1" applyFill="1" applyBorder="1" applyAlignment="1">
      <alignment horizontal="center" vertical="center" wrapText="1"/>
    </xf>
    <xf numFmtId="0" fontId="20" fillId="20" borderId="59" xfId="0" applyFont="1" applyFill="1" applyBorder="1" applyAlignment="1" applyProtection="1">
      <alignment horizontal="center" wrapText="1"/>
      <protection locked="0"/>
    </xf>
    <xf numFmtId="0" fontId="9" fillId="5" borderId="11" xfId="0" applyFont="1" applyFill="1" applyBorder="1" applyAlignment="1">
      <alignment horizontal="center" vertical="center" wrapText="1"/>
    </xf>
    <xf numFmtId="0" fontId="29" fillId="20" borderId="0" xfId="0" applyFont="1" applyFill="1" applyAlignment="1">
      <alignment wrapText="1"/>
    </xf>
    <xf numFmtId="0" fontId="7" fillId="20" borderId="0" xfId="0" applyFont="1" applyFill="1" applyAlignment="1">
      <alignment wrapText="1"/>
    </xf>
    <xf numFmtId="0" fontId="7" fillId="20" borderId="61" xfId="0" applyFont="1" applyFill="1" applyBorder="1" applyAlignment="1">
      <alignment wrapText="1"/>
    </xf>
    <xf numFmtId="0" fontId="73" fillId="20" borderId="61" xfId="0" applyFont="1" applyFill="1" applyBorder="1" applyAlignment="1">
      <alignment horizontal="left" wrapText="1"/>
    </xf>
    <xf numFmtId="0" fontId="75" fillId="20" borderId="61" xfId="0" applyFont="1" applyFill="1" applyBorder="1" applyAlignment="1">
      <alignment horizontal="left" wrapText="1"/>
    </xf>
    <xf numFmtId="0" fontId="74" fillId="20" borderId="61" xfId="0" applyFont="1" applyFill="1" applyBorder="1" applyAlignment="1">
      <alignment wrapText="1"/>
    </xf>
    <xf numFmtId="0" fontId="7" fillId="20" borderId="0" xfId="0" applyFont="1" applyFill="1" applyAlignment="1">
      <alignment vertical="center" wrapText="1"/>
    </xf>
    <xf numFmtId="0" fontId="73" fillId="20" borderId="0" xfId="0" applyFont="1" applyFill="1" applyAlignment="1">
      <alignment horizontal="right" vertical="center" wrapText="1"/>
    </xf>
    <xf numFmtId="0" fontId="0" fillId="20" borderId="0" xfId="0" applyFill="1" applyAlignment="1">
      <alignment horizontal="right" vertical="center" wrapText="1"/>
    </xf>
    <xf numFmtId="0" fontId="0" fillId="20" borderId="0" xfId="0" applyFill="1" applyAlignment="1">
      <alignment vertical="center" wrapText="1"/>
    </xf>
    <xf numFmtId="0" fontId="80" fillId="20" borderId="0" xfId="0" applyFont="1" applyFill="1" applyAlignment="1">
      <alignment horizontal="left" vertical="center" wrapText="1"/>
    </xf>
    <xf numFmtId="0" fontId="7" fillId="20" borderId="0" xfId="0" applyFont="1" applyFill="1" applyAlignment="1">
      <alignment horizontal="right" vertical="center" wrapText="1"/>
    </xf>
    <xf numFmtId="0" fontId="10" fillId="30" borderId="0" xfId="0" applyFont="1" applyFill="1" applyAlignment="1">
      <alignment horizontal="right"/>
    </xf>
    <xf numFmtId="0" fontId="0" fillId="30" borderId="0" xfId="0" applyFill="1" applyAlignment="1">
      <alignment horizontal="right"/>
    </xf>
    <xf numFmtId="0" fontId="38" fillId="19" borderId="0" xfId="0" applyFont="1" applyFill="1" applyAlignment="1" applyProtection="1">
      <alignment wrapText="1"/>
      <protection locked="0"/>
    </xf>
    <xf numFmtId="10" fontId="10" fillId="0" borderId="0" xfId="4" applyNumberFormat="1" applyFont="1"/>
    <xf numFmtId="0" fontId="89" fillId="0" borderId="0" xfId="0" applyFont="1"/>
    <xf numFmtId="0" fontId="87" fillId="0" borderId="0" xfId="0" applyFont="1"/>
    <xf numFmtId="0" fontId="90" fillId="0" borderId="0" xfId="0" applyFont="1" applyProtection="1">
      <protection locked="0"/>
    </xf>
    <xf numFmtId="0" fontId="92" fillId="0" borderId="0" xfId="0" applyFont="1" applyProtection="1">
      <protection locked="0"/>
    </xf>
    <xf numFmtId="0" fontId="8" fillId="0" borderId="0" xfId="0" applyFont="1" applyAlignment="1">
      <alignment vertical="top"/>
    </xf>
    <xf numFmtId="0" fontId="91" fillId="0" borderId="15" xfId="0" applyFont="1" applyBorder="1" applyProtection="1">
      <protection locked="0"/>
    </xf>
    <xf numFmtId="0" fontId="39" fillId="0" borderId="15" xfId="0" applyFont="1" applyBorder="1" applyProtection="1">
      <protection locked="0"/>
    </xf>
    <xf numFmtId="0" fontId="93" fillId="0" borderId="15" xfId="0" applyFont="1" applyBorder="1" applyProtection="1">
      <protection locked="0"/>
    </xf>
    <xf numFmtId="0" fontId="45" fillId="0" borderId="0" xfId="0" applyFont="1" applyAlignment="1" applyProtection="1">
      <alignment horizontal="left"/>
      <protection locked="0"/>
    </xf>
    <xf numFmtId="0" fontId="68" fillId="26" borderId="0" xfId="0" applyFont="1" applyFill="1" applyAlignment="1">
      <alignment horizontal="center" vertical="center" wrapText="1"/>
    </xf>
    <xf numFmtId="0" fontId="96" fillId="35" borderId="7" xfId="3" applyFont="1" applyFill="1" applyBorder="1" applyAlignment="1" applyProtection="1">
      <alignment horizontal="center" vertical="center"/>
      <protection locked="0"/>
    </xf>
    <xf numFmtId="0" fontId="9" fillId="25" borderId="7" xfId="0" applyFont="1" applyFill="1" applyBorder="1" applyAlignment="1">
      <alignment vertical="top"/>
    </xf>
    <xf numFmtId="0" fontId="9" fillId="29" borderId="7" xfId="0" applyFont="1" applyFill="1" applyBorder="1" applyAlignment="1" applyProtection="1">
      <alignment horizontal="center" vertical="top" wrapText="1"/>
      <protection locked="0"/>
    </xf>
    <xf numFmtId="0" fontId="8" fillId="0" borderId="7" xfId="0" applyFont="1" applyBorder="1" applyAlignment="1" applyProtection="1">
      <alignment horizontal="center" vertical="top" wrapText="1"/>
      <protection locked="0"/>
    </xf>
    <xf numFmtId="0" fontId="9" fillId="25" borderId="12" xfId="0" applyFont="1" applyFill="1" applyBorder="1" applyAlignment="1">
      <alignment horizontal="left" wrapText="1"/>
    </xf>
    <xf numFmtId="0" fontId="9" fillId="29" borderId="10" xfId="0" applyFont="1" applyFill="1" applyBorder="1" applyAlignment="1">
      <alignment horizontal="center" vertical="center" wrapText="1"/>
    </xf>
    <xf numFmtId="0" fontId="9" fillId="29" borderId="43" xfId="0" applyFont="1" applyFill="1" applyBorder="1" applyAlignment="1" applyProtection="1">
      <alignment horizontal="center" vertical="top" wrapText="1"/>
      <protection locked="0"/>
    </xf>
    <xf numFmtId="0" fontId="8" fillId="35" borderId="7" xfId="3" applyFont="1" applyFill="1" applyBorder="1" applyAlignment="1" applyProtection="1">
      <alignment horizontal="center" vertical="center"/>
      <protection locked="0"/>
    </xf>
    <xf numFmtId="0" fontId="9" fillId="25" borderId="1" xfId="0" applyFont="1" applyFill="1" applyBorder="1" applyAlignment="1">
      <alignment horizontal="left" wrapText="1"/>
    </xf>
    <xf numFmtId="0" fontId="9" fillId="25" borderId="8" xfId="0" applyFont="1" applyFill="1" applyBorder="1" applyAlignment="1">
      <alignment horizontal="left" wrapText="1"/>
    </xf>
    <xf numFmtId="0" fontId="8" fillId="0" borderId="0" xfId="0" applyFont="1" applyAlignment="1">
      <alignment horizontal="center" vertical="top"/>
    </xf>
    <xf numFmtId="0" fontId="9" fillId="25" borderId="1" xfId="0" applyFont="1" applyFill="1" applyBorder="1" applyAlignment="1">
      <alignment vertical="top"/>
    </xf>
    <xf numFmtId="0" fontId="9" fillId="25" borderId="11" xfId="0" applyFont="1" applyFill="1" applyBorder="1" applyAlignment="1">
      <alignment vertical="top"/>
    </xf>
    <xf numFmtId="0" fontId="28" fillId="22" borderId="64" xfId="0" applyFont="1" applyFill="1" applyBorder="1" applyAlignment="1">
      <alignment horizontal="center" vertical="center" wrapText="1"/>
    </xf>
    <xf numFmtId="0" fontId="8" fillId="50" borderId="15" xfId="0" applyFont="1" applyFill="1" applyBorder="1" applyAlignment="1">
      <alignment horizontal="right" vertical="top" wrapText="1"/>
    </xf>
    <xf numFmtId="0" fontId="8" fillId="50" borderId="65" xfId="0" applyFont="1" applyFill="1" applyBorder="1" applyAlignment="1">
      <alignment horizontal="right" vertical="top" wrapText="1"/>
    </xf>
    <xf numFmtId="0" fontId="96" fillId="35" borderId="10" xfId="3" applyFont="1" applyFill="1" applyBorder="1" applyAlignment="1" applyProtection="1">
      <alignment horizontal="center" vertical="center"/>
      <protection locked="0"/>
    </xf>
    <xf numFmtId="0" fontId="9" fillId="29" borderId="63" xfId="0" applyFont="1" applyFill="1" applyBorder="1" applyAlignment="1" applyProtection="1">
      <alignment horizontal="center" vertical="top" wrapText="1"/>
      <protection locked="0"/>
    </xf>
    <xf numFmtId="0" fontId="20" fillId="35" borderId="10" xfId="0" applyFont="1" applyFill="1" applyBorder="1" applyAlignment="1" applyProtection="1">
      <alignment horizontal="center" vertical="center" wrapText="1"/>
      <protection locked="0"/>
    </xf>
    <xf numFmtId="4" fontId="45" fillId="0" borderId="0" xfId="0" applyNumberFormat="1" applyFont="1" applyProtection="1">
      <protection locked="0"/>
    </xf>
    <xf numFmtId="4" fontId="9" fillId="0" borderId="0" xfId="0" applyNumberFormat="1" applyFont="1" applyAlignment="1" applyProtection="1">
      <alignment horizontal="center" vertical="center"/>
      <protection locked="0"/>
    </xf>
    <xf numFmtId="4" fontId="13" fillId="0" borderId="0" xfId="0" applyNumberFormat="1" applyFont="1" applyProtection="1">
      <protection locked="0"/>
    </xf>
    <xf numFmtId="4" fontId="9" fillId="0" borderId="0" xfId="0" applyNumberFormat="1" applyFont="1" applyAlignment="1" applyProtection="1">
      <alignment vertical="center"/>
      <protection locked="0"/>
    </xf>
    <xf numFmtId="0" fontId="8" fillId="0" borderId="68" xfId="0" applyFont="1" applyBorder="1" applyAlignment="1" applyProtection="1">
      <alignment horizontal="center"/>
      <protection locked="0"/>
    </xf>
    <xf numFmtId="4" fontId="8" fillId="0" borderId="0" xfId="0" applyNumberFormat="1" applyFont="1" applyAlignment="1" applyProtection="1">
      <alignment horizontal="center"/>
      <protection locked="0"/>
    </xf>
    <xf numFmtId="0" fontId="100" fillId="20" borderId="5" xfId="0" applyFont="1" applyFill="1" applyBorder="1" applyAlignment="1">
      <alignment horizontal="right" vertical="center" wrapText="1"/>
    </xf>
    <xf numFmtId="0" fontId="13" fillId="20" borderId="6" xfId="0" applyFont="1" applyFill="1" applyBorder="1" applyAlignment="1">
      <alignment horizontal="left" vertical="center" wrapText="1"/>
    </xf>
    <xf numFmtId="0" fontId="100" fillId="20" borderId="8" xfId="0" applyFont="1" applyFill="1" applyBorder="1" applyAlignment="1">
      <alignment horizontal="right" vertical="center" wrapText="1"/>
    </xf>
    <xf numFmtId="0" fontId="13" fillId="20" borderId="9" xfId="0" applyFont="1" applyFill="1" applyBorder="1" applyAlignment="1">
      <alignment horizontal="left" vertical="center" wrapText="1"/>
    </xf>
    <xf numFmtId="0" fontId="17" fillId="49" borderId="1" xfId="0" applyFont="1" applyFill="1" applyBorder="1" applyAlignment="1">
      <alignment vertical="top"/>
    </xf>
    <xf numFmtId="0" fontId="17" fillId="49" borderId="2" xfId="0" applyFont="1" applyFill="1" applyBorder="1" applyAlignment="1">
      <alignment vertical="top" wrapText="1"/>
    </xf>
    <xf numFmtId="0" fontId="19" fillId="49" borderId="2" xfId="0" applyFont="1" applyFill="1" applyBorder="1" applyAlignment="1">
      <alignment horizontal="center" vertical="center"/>
    </xf>
    <xf numFmtId="0" fontId="17" fillId="49" borderId="2" xfId="0" applyFont="1" applyFill="1" applyBorder="1" applyAlignment="1">
      <alignment horizontal="center" vertical="top"/>
    </xf>
    <xf numFmtId="0" fontId="17" fillId="49" borderId="3" xfId="0" applyFont="1" applyFill="1" applyBorder="1" applyAlignment="1">
      <alignment horizontal="center" vertical="top" wrapText="1"/>
    </xf>
    <xf numFmtId="0" fontId="28" fillId="22" borderId="70" xfId="0" applyFont="1" applyFill="1" applyBorder="1" applyAlignment="1">
      <alignment horizontal="center" vertical="center" wrapText="1"/>
    </xf>
    <xf numFmtId="0" fontId="28" fillId="22" borderId="71" xfId="0" applyFont="1" applyFill="1" applyBorder="1" applyAlignment="1">
      <alignment horizontal="center" vertical="center" wrapText="1"/>
    </xf>
    <xf numFmtId="0" fontId="8" fillId="50" borderId="33" xfId="0" applyFont="1" applyFill="1" applyBorder="1" applyAlignment="1">
      <alignment horizontal="right" vertical="top" wrapText="1"/>
    </xf>
    <xf numFmtId="0" fontId="8" fillId="50" borderId="72" xfId="0" applyFont="1" applyFill="1" applyBorder="1" applyAlignment="1">
      <alignment horizontal="right" vertical="top" wrapText="1"/>
    </xf>
    <xf numFmtId="0" fontId="8" fillId="50" borderId="75" xfId="0" applyFont="1" applyFill="1" applyBorder="1" applyAlignment="1">
      <alignment horizontal="right" vertical="top" wrapText="1"/>
    </xf>
    <xf numFmtId="0" fontId="96" fillId="35" borderId="4" xfId="3" applyFont="1" applyFill="1" applyBorder="1" applyAlignment="1" applyProtection="1">
      <alignment horizontal="center" vertical="center"/>
      <protection locked="0"/>
    </xf>
    <xf numFmtId="0" fontId="8" fillId="29" borderId="15" xfId="0" applyFont="1" applyFill="1" applyBorder="1" applyAlignment="1">
      <alignment horizontal="center" vertical="top" wrapText="1"/>
    </xf>
    <xf numFmtId="0" fontId="8" fillId="29" borderId="15" xfId="3" applyFont="1" applyFill="1" applyBorder="1" applyAlignment="1" applyProtection="1">
      <alignment horizontal="center" vertical="center"/>
    </xf>
    <xf numFmtId="0" fontId="8" fillId="29" borderId="65" xfId="3" applyFont="1" applyFill="1" applyBorder="1" applyAlignment="1" applyProtection="1">
      <alignment horizontal="center" vertical="center"/>
    </xf>
    <xf numFmtId="0" fontId="84" fillId="20" borderId="10" xfId="0" applyFont="1" applyFill="1" applyBorder="1" applyAlignment="1" applyProtection="1">
      <alignment horizontal="center" vertical="top" wrapText="1"/>
      <protection locked="0"/>
    </xf>
    <xf numFmtId="0" fontId="84" fillId="20" borderId="4" xfId="0" applyFont="1" applyFill="1" applyBorder="1" applyAlignment="1" applyProtection="1">
      <alignment horizontal="center" vertical="top" wrapText="1"/>
      <protection locked="0"/>
    </xf>
    <xf numFmtId="0" fontId="13" fillId="20" borderId="15" xfId="0" applyFont="1" applyFill="1" applyBorder="1" applyAlignment="1">
      <alignment horizontal="left" vertical="top" wrapText="1"/>
    </xf>
    <xf numFmtId="0" fontId="13" fillId="0" borderId="15" xfId="0" applyFont="1" applyBorder="1"/>
    <xf numFmtId="0" fontId="12" fillId="20" borderId="79" xfId="0" applyFont="1" applyFill="1" applyBorder="1" applyAlignment="1">
      <alignment horizontal="left" vertical="top" wrapText="1"/>
    </xf>
    <xf numFmtId="0" fontId="13" fillId="20" borderId="79" xfId="0" applyFont="1" applyFill="1" applyBorder="1" applyAlignment="1">
      <alignment horizontal="left" vertical="top" wrapText="1"/>
    </xf>
    <xf numFmtId="4" fontId="20" fillId="20" borderId="53" xfId="0" applyNumberFormat="1" applyFont="1" applyFill="1" applyBorder="1" applyAlignment="1" applyProtection="1">
      <alignment horizontal="center" vertical="center" wrapText="1"/>
      <protection hidden="1"/>
    </xf>
    <xf numFmtId="4" fontId="20" fillId="35" borderId="49" xfId="0" applyNumberFormat="1" applyFont="1" applyFill="1" applyBorder="1" applyAlignment="1" applyProtection="1">
      <alignment horizontal="center" vertical="center" wrapText="1"/>
      <protection locked="0"/>
    </xf>
    <xf numFmtId="0" fontId="13" fillId="20" borderId="7" xfId="0" quotePrefix="1" applyFont="1" applyFill="1" applyBorder="1" applyAlignment="1">
      <alignment horizontal="left" vertical="top" wrapText="1"/>
    </xf>
    <xf numFmtId="0" fontId="9" fillId="20" borderId="7" xfId="0" applyFont="1" applyFill="1" applyBorder="1" applyAlignment="1">
      <alignment vertical="top" wrapText="1"/>
    </xf>
    <xf numFmtId="0" fontId="13" fillId="20" borderId="11" xfId="0" quotePrefix="1" applyFont="1" applyFill="1" applyBorder="1" applyAlignment="1">
      <alignment horizontal="left" vertical="top" wrapText="1"/>
    </xf>
    <xf numFmtId="2" fontId="11" fillId="20" borderId="10" xfId="0" applyNumberFormat="1" applyFont="1" applyFill="1" applyBorder="1" applyAlignment="1" applyProtection="1">
      <alignment horizontal="center" vertical="top" wrapText="1"/>
      <protection locked="0"/>
    </xf>
    <xf numFmtId="0" fontId="9" fillId="8" borderId="7" xfId="0" applyFont="1" applyFill="1" applyBorder="1" applyAlignment="1" applyProtection="1">
      <alignment horizontal="center" vertical="center" wrapText="1"/>
      <protection hidden="1"/>
    </xf>
    <xf numFmtId="0" fontId="9" fillId="14" borderId="7" xfId="0" applyFont="1" applyFill="1" applyBorder="1" applyAlignment="1" applyProtection="1">
      <alignment horizontal="center"/>
      <protection hidden="1"/>
    </xf>
    <xf numFmtId="164" fontId="9" fillId="14" borderId="7" xfId="0" applyNumberFormat="1" applyFont="1" applyFill="1" applyBorder="1" applyAlignment="1" applyProtection="1">
      <alignment horizontal="center"/>
      <protection hidden="1"/>
    </xf>
    <xf numFmtId="2" fontId="9" fillId="14" borderId="7" xfId="0" applyNumberFormat="1" applyFont="1" applyFill="1" applyBorder="1" applyAlignment="1" applyProtection="1">
      <alignment horizontal="center"/>
      <protection hidden="1"/>
    </xf>
    <xf numFmtId="0" fontId="23" fillId="0" borderId="0" xfId="0" applyFont="1" applyAlignment="1" applyProtection="1">
      <alignment horizontal="center"/>
      <protection locked="0"/>
    </xf>
    <xf numFmtId="0" fontId="9" fillId="51" borderId="7" xfId="0" applyFont="1" applyFill="1" applyBorder="1" applyAlignment="1">
      <alignment vertical="top" wrapText="1"/>
    </xf>
    <xf numFmtId="0" fontId="9" fillId="52" borderId="7" xfId="0" applyFont="1" applyFill="1" applyBorder="1" applyAlignment="1">
      <alignment vertical="top" wrapText="1"/>
    </xf>
    <xf numFmtId="0" fontId="19" fillId="52" borderId="13" xfId="0" applyFont="1" applyFill="1" applyBorder="1" applyAlignment="1">
      <alignment horizontal="center" vertical="center" wrapText="1"/>
    </xf>
    <xf numFmtId="0" fontId="86" fillId="52" borderId="13" xfId="0" applyFont="1" applyFill="1" applyBorder="1" applyAlignment="1">
      <alignment horizontal="center" vertical="center" wrapText="1"/>
    </xf>
    <xf numFmtId="0" fontId="9" fillId="54" borderId="12" xfId="0" applyFont="1" applyFill="1" applyBorder="1" applyAlignment="1">
      <alignment vertical="center" wrapText="1"/>
    </xf>
    <xf numFmtId="0" fontId="20" fillId="54" borderId="13" xfId="0" applyFont="1" applyFill="1" applyBorder="1" applyAlignment="1">
      <alignment horizontal="center" wrapText="1"/>
    </xf>
    <xf numFmtId="0" fontId="9" fillId="54" borderId="10" xfId="0" applyFont="1" applyFill="1" applyBorder="1" applyAlignment="1" applyProtection="1">
      <alignment horizontal="center" vertical="top" wrapText="1"/>
      <protection hidden="1"/>
    </xf>
    <xf numFmtId="0" fontId="9" fillId="54" borderId="7" xfId="0" applyFont="1" applyFill="1" applyBorder="1" applyAlignment="1">
      <alignment vertical="top" wrapText="1"/>
    </xf>
    <xf numFmtId="0" fontId="9" fillId="54" borderId="7" xfId="0" applyFont="1" applyFill="1" applyBorder="1" applyAlignment="1">
      <alignment vertical="center" wrapText="1"/>
    </xf>
    <xf numFmtId="0" fontId="20" fillId="54" borderId="7" xfId="0" applyFont="1" applyFill="1" applyBorder="1" applyAlignment="1">
      <alignment horizontal="center" wrapText="1"/>
    </xf>
    <xf numFmtId="0" fontId="86" fillId="20" borderId="11" xfId="0" applyFont="1" applyFill="1" applyBorder="1" applyAlignment="1" applyProtection="1">
      <alignment horizontal="left" vertical="center" wrapText="1"/>
      <protection locked="0"/>
    </xf>
    <xf numFmtId="0" fontId="9" fillId="54" borderId="7" xfId="0" applyFont="1" applyFill="1" applyBorder="1" applyAlignment="1" applyProtection="1">
      <alignment horizontal="center" vertical="top" wrapText="1"/>
      <protection hidden="1"/>
    </xf>
    <xf numFmtId="0" fontId="9" fillId="54" borderId="7" xfId="0" applyFont="1" applyFill="1" applyBorder="1" applyAlignment="1" applyProtection="1">
      <alignment horizontal="center" vertical="center" wrapText="1"/>
      <protection locked="0"/>
    </xf>
    <xf numFmtId="2" fontId="9" fillId="54" borderId="7" xfId="0" applyNumberFormat="1" applyFont="1" applyFill="1" applyBorder="1" applyAlignment="1" applyProtection="1">
      <alignment horizontal="center" vertical="top" wrapText="1"/>
      <protection hidden="1"/>
    </xf>
    <xf numFmtId="0" fontId="107" fillId="0" borderId="80" xfId="0" applyFont="1" applyBorder="1" applyAlignment="1" applyProtection="1">
      <alignment horizontal="center" wrapText="1"/>
      <protection locked="0"/>
    </xf>
    <xf numFmtId="0" fontId="104" fillId="0" borderId="81" xfId="0" applyFont="1" applyBorder="1" applyAlignment="1" applyProtection="1">
      <alignment horizontal="center"/>
      <protection locked="0"/>
    </xf>
    <xf numFmtId="0" fontId="105" fillId="0" borderId="82" xfId="0" applyFont="1" applyBorder="1" applyAlignment="1" applyProtection="1">
      <alignment horizontal="center"/>
      <protection locked="0"/>
    </xf>
    <xf numFmtId="0" fontId="9" fillId="0" borderId="69" xfId="0" applyFont="1" applyBorder="1" applyAlignment="1" applyProtection="1">
      <alignment horizontal="center"/>
      <protection locked="0"/>
    </xf>
    <xf numFmtId="0" fontId="13" fillId="0" borderId="83" xfId="0" applyFont="1" applyBorder="1" applyAlignment="1" applyProtection="1">
      <alignment horizontal="center"/>
      <protection locked="0"/>
    </xf>
    <xf numFmtId="0" fontId="9" fillId="0" borderId="84" xfId="0" applyFont="1" applyBorder="1" applyAlignment="1" applyProtection="1">
      <alignment horizontal="center"/>
      <protection locked="0"/>
    </xf>
    <xf numFmtId="0" fontId="13" fillId="0" borderId="85" xfId="0" applyFont="1" applyBorder="1" applyAlignment="1" applyProtection="1">
      <alignment horizontal="center"/>
      <protection locked="0"/>
    </xf>
    <xf numFmtId="0" fontId="13" fillId="0" borderId="86" xfId="0" applyFont="1" applyBorder="1" applyAlignment="1" applyProtection="1">
      <alignment horizontal="center"/>
      <protection locked="0"/>
    </xf>
    <xf numFmtId="0" fontId="8" fillId="0" borderId="86" xfId="0" applyFont="1" applyBorder="1" applyAlignment="1" applyProtection="1">
      <alignment horizontal="center"/>
      <protection locked="0"/>
    </xf>
    <xf numFmtId="0" fontId="60" fillId="0" borderId="86" xfId="0" applyFont="1" applyBorder="1" applyAlignment="1" applyProtection="1">
      <alignment horizontal="center"/>
      <protection locked="0"/>
    </xf>
    <xf numFmtId="0" fontId="59" fillId="13" borderId="6" xfId="0" applyFont="1" applyFill="1" applyBorder="1"/>
    <xf numFmtId="0" fontId="9" fillId="54" borderId="7" xfId="0" applyFont="1" applyFill="1" applyBorder="1" applyAlignment="1" applyProtection="1">
      <alignment horizontal="center" vertical="center" wrapText="1"/>
      <protection hidden="1"/>
    </xf>
    <xf numFmtId="0" fontId="11" fillId="54" borderId="7" xfId="0" applyFont="1" applyFill="1" applyBorder="1" applyAlignment="1" applyProtection="1">
      <alignment horizontal="center" vertical="center" wrapText="1"/>
      <protection hidden="1"/>
    </xf>
    <xf numFmtId="0" fontId="9" fillId="20" borderId="4" xfId="0" applyFont="1" applyFill="1" applyBorder="1" applyAlignment="1" applyProtection="1">
      <alignment horizontal="center" vertical="center" wrapText="1"/>
      <protection locked="0"/>
    </xf>
    <xf numFmtId="0" fontId="9" fillId="20" borderId="11" xfId="0" applyFont="1" applyFill="1" applyBorder="1" applyAlignment="1" applyProtection="1">
      <alignment horizontal="center" vertical="center" wrapText="1"/>
      <protection locked="0"/>
    </xf>
    <xf numFmtId="0" fontId="8" fillId="0" borderId="0" xfId="0" quotePrefix="1" applyFont="1" applyAlignment="1" applyProtection="1">
      <alignment horizontal="center"/>
      <protection locked="0"/>
    </xf>
    <xf numFmtId="0" fontId="16" fillId="20" borderId="4" xfId="0" applyFont="1" applyFill="1" applyBorder="1" applyAlignment="1" applyProtection="1">
      <alignment horizontal="center" vertical="center" wrapText="1"/>
      <protection locked="0"/>
    </xf>
    <xf numFmtId="0" fontId="16" fillId="20" borderId="10" xfId="0" applyFont="1" applyFill="1" applyBorder="1" applyAlignment="1" applyProtection="1">
      <alignment horizontal="center" vertical="center" wrapText="1"/>
      <protection locked="0"/>
    </xf>
    <xf numFmtId="0" fontId="77" fillId="35" borderId="10" xfId="0" applyFont="1" applyFill="1" applyBorder="1" applyAlignment="1" applyProtection="1">
      <alignment horizontal="center" wrapText="1"/>
      <protection locked="0"/>
    </xf>
    <xf numFmtId="0" fontId="58" fillId="19" borderId="0" xfId="0" applyFont="1" applyFill="1" applyAlignment="1" applyProtection="1">
      <alignment horizontal="center"/>
      <protection locked="0"/>
    </xf>
    <xf numFmtId="0" fontId="38" fillId="19" borderId="0" xfId="0" applyFont="1" applyFill="1" applyProtection="1">
      <protection locked="0"/>
    </xf>
    <xf numFmtId="0" fontId="13" fillId="0" borderId="87" xfId="0" applyFont="1" applyBorder="1" applyProtection="1">
      <protection locked="0"/>
    </xf>
    <xf numFmtId="0" fontId="13" fillId="0" borderId="87" xfId="0" applyFont="1" applyBorder="1" applyAlignment="1" applyProtection="1">
      <alignment wrapText="1"/>
      <protection locked="0"/>
    </xf>
    <xf numFmtId="0" fontId="9" fillId="8" borderId="11" xfId="0" applyFont="1" applyFill="1" applyBorder="1" applyAlignment="1" applyProtection="1">
      <alignment horizontal="center" vertical="center" wrapText="1"/>
      <protection hidden="1"/>
    </xf>
    <xf numFmtId="0" fontId="13" fillId="0" borderId="0" xfId="0" applyFont="1" applyAlignment="1" applyProtection="1">
      <alignment horizontal="center" wrapText="1"/>
      <protection locked="0"/>
    </xf>
    <xf numFmtId="0" fontId="13" fillId="20" borderId="4" xfId="0" applyFont="1" applyFill="1" applyBorder="1" applyAlignment="1" applyProtection="1">
      <alignment horizontal="center" vertical="top" wrapText="1"/>
      <protection hidden="1"/>
    </xf>
    <xf numFmtId="0" fontId="9" fillId="8" borderId="11" xfId="0" applyFont="1" applyFill="1" applyBorder="1" applyAlignment="1">
      <alignment horizontal="left" vertical="center" wrapText="1"/>
    </xf>
    <xf numFmtId="0" fontId="9" fillId="8" borderId="11" xfId="0" applyFont="1" applyFill="1" applyBorder="1" applyAlignment="1">
      <alignment horizontal="left" vertical="top"/>
    </xf>
    <xf numFmtId="0" fontId="9" fillId="8" borderId="11" xfId="0" applyFont="1" applyFill="1" applyBorder="1" applyAlignment="1">
      <alignment vertical="center"/>
    </xf>
    <xf numFmtId="0" fontId="16" fillId="20" borderId="11" xfId="0" applyFont="1" applyFill="1" applyBorder="1" applyAlignment="1" applyProtection="1">
      <alignment horizontal="center" vertical="center" wrapText="1"/>
      <protection locked="0"/>
    </xf>
    <xf numFmtId="0" fontId="13" fillId="20" borderId="4" xfId="0" applyFont="1" applyFill="1" applyBorder="1" applyAlignment="1">
      <alignment horizontal="center" wrapText="1"/>
    </xf>
    <xf numFmtId="0" fontId="13" fillId="20" borderId="11" xfId="0" applyFont="1" applyFill="1" applyBorder="1" applyAlignment="1" applyProtection="1">
      <alignment horizontal="center" vertical="top" wrapText="1"/>
      <protection hidden="1"/>
    </xf>
    <xf numFmtId="0" fontId="11" fillId="0" borderId="15" xfId="0" applyFont="1" applyBorder="1" applyAlignment="1">
      <alignment horizontal="right" vertical="center" wrapText="1"/>
    </xf>
    <xf numFmtId="0" fontId="22" fillId="35" borderId="15" xfId="0" applyFont="1" applyFill="1" applyBorder="1" applyAlignment="1" applyProtection="1">
      <alignment horizontal="center" vertical="center" wrapText="1"/>
      <protection locked="0"/>
    </xf>
    <xf numFmtId="0" fontId="9" fillId="40" borderId="7" xfId="0" applyFont="1" applyFill="1" applyBorder="1" applyAlignment="1" applyProtection="1">
      <alignment horizontal="left" vertical="center"/>
      <protection hidden="1"/>
    </xf>
    <xf numFmtId="0" fontId="9" fillId="5" borderId="11" xfId="0" applyFont="1" applyFill="1" applyBorder="1" applyAlignment="1" applyProtection="1">
      <alignment horizontal="center" vertical="center" wrapText="1"/>
      <protection hidden="1"/>
    </xf>
    <xf numFmtId="164" fontId="9" fillId="33" borderId="7" xfId="0" applyNumberFormat="1" applyFont="1" applyFill="1" applyBorder="1" applyAlignment="1" applyProtection="1">
      <alignment horizontal="center" vertical="center" wrapText="1"/>
      <protection hidden="1"/>
    </xf>
    <xf numFmtId="0" fontId="9" fillId="5" borderId="7" xfId="0" applyFont="1" applyFill="1" applyBorder="1" applyAlignment="1" applyProtection="1">
      <alignment horizontal="center" vertical="center" wrapText="1"/>
      <protection hidden="1"/>
    </xf>
    <xf numFmtId="0" fontId="9" fillId="54" borderId="7" xfId="0" applyFont="1" applyFill="1" applyBorder="1" applyAlignment="1" applyProtection="1">
      <alignment vertical="top" wrapText="1"/>
      <protection hidden="1"/>
    </xf>
    <xf numFmtId="0" fontId="9" fillId="54" borderId="12" xfId="0" applyFont="1" applyFill="1" applyBorder="1" applyAlignment="1" applyProtection="1">
      <alignment vertical="center" wrapText="1"/>
      <protection hidden="1"/>
    </xf>
    <xf numFmtId="0" fontId="9" fillId="54" borderId="7" xfId="0" applyFont="1" applyFill="1" applyBorder="1" applyAlignment="1" applyProtection="1">
      <alignment vertical="center" wrapText="1"/>
      <protection hidden="1"/>
    </xf>
    <xf numFmtId="0" fontId="9" fillId="8" borderId="7" xfId="0" applyFont="1" applyFill="1" applyBorder="1" applyAlignment="1" applyProtection="1">
      <alignment horizontal="left" vertical="top"/>
      <protection hidden="1"/>
    </xf>
    <xf numFmtId="0" fontId="9" fillId="8" borderId="7" xfId="0" applyFont="1" applyFill="1" applyBorder="1" applyAlignment="1" applyProtection="1">
      <alignment vertical="center"/>
      <protection hidden="1"/>
    </xf>
    <xf numFmtId="0" fontId="9" fillId="14" borderId="7" xfId="0" applyFont="1" applyFill="1" applyBorder="1" applyAlignment="1" applyProtection="1">
      <alignment vertical="top"/>
      <protection hidden="1"/>
    </xf>
    <xf numFmtId="0" fontId="9" fillId="14" borderId="7" xfId="0" applyFont="1" applyFill="1" applyBorder="1" applyProtection="1">
      <protection hidden="1"/>
    </xf>
    <xf numFmtId="0" fontId="64" fillId="35" borderId="7" xfId="0" applyFont="1" applyFill="1" applyBorder="1" applyAlignment="1" applyProtection="1">
      <alignment horizontal="center" vertical="center"/>
      <protection locked="0"/>
    </xf>
    <xf numFmtId="0" fontId="64" fillId="35" borderId="13" xfId="0" applyFont="1" applyFill="1" applyBorder="1" applyAlignment="1" applyProtection="1">
      <alignment horizontal="center" vertical="center"/>
      <protection locked="0"/>
    </xf>
    <xf numFmtId="4" fontId="8" fillId="35" borderId="7" xfId="0" applyNumberFormat="1" applyFont="1" applyFill="1" applyBorder="1" applyAlignment="1" applyProtection="1">
      <alignment horizontal="center" vertical="center"/>
      <protection locked="0"/>
    </xf>
    <xf numFmtId="0" fontId="8" fillId="35" borderId="7" xfId="0" applyFont="1" applyFill="1" applyBorder="1" applyAlignment="1" applyProtection="1">
      <alignment horizontal="center" vertical="center"/>
      <protection locked="0"/>
    </xf>
    <xf numFmtId="0" fontId="86" fillId="0" borderId="13" xfId="0" applyFont="1" applyBorder="1" applyAlignment="1" applyProtection="1">
      <alignment horizontal="left" vertical="top" wrapText="1"/>
      <protection locked="0"/>
    </xf>
    <xf numFmtId="0" fontId="86" fillId="0" borderId="31" xfId="0" applyFont="1" applyBorder="1" applyAlignment="1" applyProtection="1">
      <alignment horizontal="left" vertical="top" wrapText="1"/>
      <protection locked="0"/>
    </xf>
    <xf numFmtId="0" fontId="86" fillId="0" borderId="73" xfId="0" applyFont="1" applyBorder="1" applyAlignment="1" applyProtection="1">
      <alignment horizontal="left" vertical="top" wrapText="1"/>
      <protection locked="0"/>
    </xf>
    <xf numFmtId="0" fontId="19" fillId="35" borderId="13" xfId="0" applyFont="1" applyFill="1" applyBorder="1" applyAlignment="1" applyProtection="1">
      <alignment horizontal="center" vertical="center" wrapText="1"/>
      <protection locked="0"/>
    </xf>
    <xf numFmtId="0" fontId="19" fillId="35" borderId="10" xfId="0" applyFont="1" applyFill="1" applyBorder="1" applyAlignment="1" applyProtection="1">
      <alignment horizontal="center" vertical="center" wrapText="1"/>
      <protection locked="0"/>
    </xf>
    <xf numFmtId="0" fontId="19" fillId="35" borderId="6" xfId="0" applyFont="1" applyFill="1" applyBorder="1" applyAlignment="1" applyProtection="1">
      <alignment horizontal="center" vertical="center" wrapText="1"/>
      <protection locked="0"/>
    </xf>
    <xf numFmtId="0" fontId="12" fillId="35" borderId="11" xfId="0" applyFont="1" applyFill="1" applyBorder="1" applyAlignment="1" applyProtection="1">
      <alignment horizontal="center" vertical="center" wrapText="1"/>
      <protection locked="0"/>
    </xf>
    <xf numFmtId="0" fontId="19" fillId="35" borderId="9" xfId="0" applyFont="1" applyFill="1" applyBorder="1" applyAlignment="1" applyProtection="1">
      <alignment horizontal="center" vertical="center" wrapText="1"/>
      <protection locked="0"/>
    </xf>
    <xf numFmtId="0" fontId="30" fillId="20" borderId="0" xfId="0" applyFont="1" applyFill="1" applyAlignment="1">
      <alignment wrapText="1"/>
    </xf>
    <xf numFmtId="0" fontId="7" fillId="20" borderId="15" xfId="0" applyFont="1" applyFill="1" applyBorder="1" applyAlignment="1">
      <alignment horizontal="right" vertical="center" wrapText="1"/>
    </xf>
    <xf numFmtId="0" fontId="7" fillId="0" borderId="0" xfId="0" applyFont="1" applyAlignment="1" applyProtection="1">
      <alignment horizontal="right"/>
      <protection locked="0"/>
    </xf>
    <xf numFmtId="0" fontId="9" fillId="29" borderId="7" xfId="0" applyFont="1" applyFill="1" applyBorder="1" applyAlignment="1">
      <alignment horizontal="center" vertical="center" wrapText="1"/>
    </xf>
    <xf numFmtId="0" fontId="13" fillId="0" borderId="0" xfId="0" applyFont="1" applyAlignment="1" applyProtection="1">
      <alignment vertical="center"/>
      <protection locked="0"/>
    </xf>
    <xf numFmtId="0" fontId="13" fillId="0" borderId="0" xfId="0" applyFont="1" applyAlignment="1" applyProtection="1">
      <alignment horizontal="center" vertical="center"/>
      <protection locked="0"/>
    </xf>
    <xf numFmtId="0" fontId="9" fillId="6" borderId="7" xfId="0" applyFont="1" applyFill="1" applyBorder="1" applyAlignment="1">
      <alignment horizontal="left" vertical="center"/>
    </xf>
    <xf numFmtId="0" fontId="9" fillId="6" borderId="7" xfId="0" applyFont="1" applyFill="1" applyBorder="1" applyAlignment="1">
      <alignment vertical="center"/>
    </xf>
    <xf numFmtId="0" fontId="11" fillId="6" borderId="7" xfId="0" applyFont="1" applyFill="1" applyBorder="1" applyAlignment="1">
      <alignment horizontal="center" vertical="center"/>
    </xf>
    <xf numFmtId="0" fontId="9" fillId="16" borderId="7" xfId="0" applyFont="1" applyFill="1" applyBorder="1"/>
    <xf numFmtId="0" fontId="58" fillId="16" borderId="7" xfId="0" applyFont="1" applyFill="1" applyBorder="1" applyAlignment="1">
      <alignment horizontal="center"/>
    </xf>
    <xf numFmtId="0" fontId="9" fillId="16" borderId="7" xfId="0" applyFont="1" applyFill="1" applyBorder="1" applyAlignment="1">
      <alignment horizontal="center" vertical="center"/>
    </xf>
    <xf numFmtId="0" fontId="20" fillId="35" borderId="10" xfId="0" applyFont="1" applyFill="1" applyBorder="1" applyAlignment="1">
      <alignment horizontal="center" wrapText="1"/>
    </xf>
    <xf numFmtId="0" fontId="20" fillId="35" borderId="13" xfId="0" applyFont="1" applyFill="1" applyBorder="1" applyAlignment="1">
      <alignment horizontal="center" wrapText="1"/>
    </xf>
    <xf numFmtId="0" fontId="20" fillId="0" borderId="13" xfId="0" applyFont="1" applyBorder="1" applyAlignment="1">
      <alignment horizontal="center" wrapText="1"/>
    </xf>
    <xf numFmtId="0" fontId="21" fillId="35" borderId="11" xfId="0" applyFont="1" applyFill="1" applyBorder="1" applyAlignment="1">
      <alignment horizontal="center" wrapText="1"/>
    </xf>
    <xf numFmtId="0" fontId="59" fillId="4" borderId="5" xfId="0" applyFont="1" applyFill="1" applyBorder="1"/>
    <xf numFmtId="0" fontId="101" fillId="0" borderId="0" xfId="0" applyFont="1" applyAlignment="1" applyProtection="1">
      <alignment horizontal="left" vertical="center" indent="4"/>
      <protection locked="0"/>
    </xf>
    <xf numFmtId="0" fontId="7" fillId="0" borderId="0" xfId="0" applyFont="1" applyAlignment="1" applyProtection="1">
      <alignment vertical="top"/>
      <protection locked="0"/>
    </xf>
    <xf numFmtId="0" fontId="9" fillId="41" borderId="7" xfId="0" applyFont="1" applyFill="1" applyBorder="1" applyAlignment="1" applyProtection="1">
      <alignment horizontal="center" vertical="top"/>
      <protection locked="0"/>
    </xf>
    <xf numFmtId="0" fontId="7" fillId="0" borderId="0" xfId="0" quotePrefix="1" applyFont="1" applyAlignment="1" applyProtection="1">
      <alignment vertical="top"/>
      <protection locked="0"/>
    </xf>
    <xf numFmtId="0" fontId="9" fillId="41" borderId="0" xfId="0" applyFont="1" applyFill="1" applyAlignment="1" applyProtection="1">
      <alignment horizontal="center" vertical="top"/>
      <protection locked="0"/>
    </xf>
    <xf numFmtId="0" fontId="7" fillId="0" borderId="0" xfId="0" applyFont="1" applyAlignment="1" applyProtection="1">
      <alignment horizontal="center" vertical="top"/>
      <protection locked="0"/>
    </xf>
    <xf numFmtId="0" fontId="9" fillId="37" borderId="7" xfId="0" applyFont="1" applyFill="1" applyBorder="1" applyAlignment="1" applyProtection="1">
      <alignment horizontal="left" vertical="center"/>
      <protection hidden="1"/>
    </xf>
    <xf numFmtId="0" fontId="9" fillId="37" borderId="7" xfId="0" applyFont="1" applyFill="1" applyBorder="1" applyAlignment="1" applyProtection="1">
      <alignment vertical="center"/>
      <protection hidden="1"/>
    </xf>
    <xf numFmtId="0" fontId="9" fillId="37" borderId="7" xfId="0" applyFont="1" applyFill="1" applyBorder="1" applyAlignment="1" applyProtection="1">
      <alignment horizontal="center" vertical="center"/>
      <protection hidden="1"/>
    </xf>
    <xf numFmtId="0" fontId="9" fillId="39" borderId="7" xfId="0" applyFont="1" applyFill="1" applyBorder="1" applyProtection="1">
      <protection hidden="1"/>
    </xf>
    <xf numFmtId="0" fontId="9" fillId="39" borderId="12" xfId="0" applyFont="1" applyFill="1" applyBorder="1" applyProtection="1">
      <protection hidden="1"/>
    </xf>
    <xf numFmtId="0" fontId="9" fillId="39" borderId="14" xfId="0" applyFont="1" applyFill="1" applyBorder="1" applyProtection="1">
      <protection hidden="1"/>
    </xf>
    <xf numFmtId="0" fontId="9" fillId="39" borderId="7" xfId="0" applyFont="1" applyFill="1" applyBorder="1" applyAlignment="1" applyProtection="1">
      <alignment horizontal="center" vertical="center"/>
      <protection hidden="1"/>
    </xf>
    <xf numFmtId="0" fontId="9" fillId="43" borderId="33" xfId="0" applyFont="1" applyFill="1" applyBorder="1" applyAlignment="1" applyProtection="1">
      <alignment horizontal="center" vertical="center" wrapText="1"/>
      <protection hidden="1"/>
    </xf>
    <xf numFmtId="0" fontId="9" fillId="43" borderId="15" xfId="0" applyFont="1" applyFill="1" applyBorder="1" applyAlignment="1" applyProtection="1">
      <alignment horizontal="center" vertical="center" wrapText="1"/>
      <protection hidden="1"/>
    </xf>
    <xf numFmtId="0" fontId="9" fillId="20" borderId="7" xfId="0" applyFont="1" applyFill="1" applyBorder="1" applyAlignment="1" applyProtection="1">
      <alignment horizontal="center"/>
      <protection hidden="1"/>
    </xf>
    <xf numFmtId="0" fontId="9" fillId="37" borderId="4" xfId="0" applyFont="1" applyFill="1" applyBorder="1" applyAlignment="1" applyProtection="1">
      <alignment horizontal="left" vertical="top"/>
      <protection hidden="1"/>
    </xf>
    <xf numFmtId="0" fontId="9" fillId="37" borderId="4" xfId="0" applyFont="1" applyFill="1" applyBorder="1" applyAlignment="1" applyProtection="1">
      <alignment vertical="top" wrapText="1"/>
      <protection hidden="1"/>
    </xf>
    <xf numFmtId="0" fontId="9" fillId="37" borderId="11" xfId="0" applyFont="1" applyFill="1" applyBorder="1" applyAlignment="1" applyProtection="1">
      <alignment horizontal="left" vertical="top"/>
      <protection hidden="1"/>
    </xf>
    <xf numFmtId="0" fontId="9" fillId="37" borderId="8" xfId="0" applyFont="1" applyFill="1" applyBorder="1" applyAlignment="1" applyProtection="1">
      <alignment vertical="top" wrapText="1"/>
      <protection hidden="1"/>
    </xf>
    <xf numFmtId="0" fontId="8" fillId="37" borderId="17" xfId="0" applyFont="1" applyFill="1" applyBorder="1" applyAlignment="1" applyProtection="1">
      <alignment vertical="top" wrapText="1"/>
      <protection hidden="1"/>
    </xf>
    <xf numFmtId="0" fontId="59" fillId="9" borderId="5" xfId="0" applyFont="1" applyFill="1" applyBorder="1" applyProtection="1">
      <protection hidden="1"/>
    </xf>
    <xf numFmtId="0" fontId="7" fillId="0" borderId="0" xfId="0" applyFont="1" applyProtection="1">
      <protection hidden="1"/>
    </xf>
    <xf numFmtId="0" fontId="22" fillId="35" borderId="7" xfId="0" applyFont="1" applyFill="1" applyBorder="1" applyAlignment="1" applyProtection="1">
      <alignment horizontal="center" wrapText="1"/>
      <protection locked="0"/>
    </xf>
    <xf numFmtId="0" fontId="22" fillId="35" borderId="7" xfId="0" applyFont="1" applyFill="1" applyBorder="1" applyAlignment="1" applyProtection="1">
      <alignment horizontal="center" vertical="top" wrapText="1"/>
      <protection locked="0"/>
    </xf>
    <xf numFmtId="0" fontId="8" fillId="35" borderId="7" xfId="0" applyFont="1" applyFill="1" applyBorder="1" applyAlignment="1" applyProtection="1">
      <alignment vertical="top" wrapText="1"/>
      <protection locked="0" hidden="1"/>
    </xf>
    <xf numFmtId="0" fontId="9" fillId="37" borderId="7" xfId="0" applyFont="1" applyFill="1" applyBorder="1" applyAlignment="1" applyProtection="1">
      <alignment horizontal="center" vertical="center" wrapText="1"/>
      <protection hidden="1"/>
    </xf>
    <xf numFmtId="0" fontId="8" fillId="0" borderId="10" xfId="0" applyFont="1" applyBorder="1" applyAlignment="1" applyProtection="1">
      <alignment horizontal="center" vertical="center" wrapText="1"/>
      <protection hidden="1"/>
    </xf>
    <xf numFmtId="0" fontId="8" fillId="20" borderId="4" xfId="0" applyFont="1" applyFill="1" applyBorder="1" applyAlignment="1" applyProtection="1">
      <alignment horizontal="center" vertical="center" wrapText="1"/>
      <protection hidden="1"/>
    </xf>
    <xf numFmtId="0" fontId="8" fillId="20" borderId="11" xfId="0" applyFont="1" applyFill="1" applyBorder="1" applyAlignment="1" applyProtection="1">
      <alignment horizontal="center" vertical="center" wrapText="1"/>
      <protection hidden="1"/>
    </xf>
    <xf numFmtId="0" fontId="8" fillId="0" borderId="7" xfId="0" applyFont="1" applyBorder="1" applyAlignment="1" applyProtection="1">
      <alignment horizontal="center" vertical="center" wrapText="1"/>
      <protection hidden="1"/>
    </xf>
    <xf numFmtId="0" fontId="9" fillId="40" borderId="7" xfId="0" applyFont="1" applyFill="1" applyBorder="1" applyAlignment="1" applyProtection="1">
      <alignment horizontal="center" vertical="center" wrapText="1"/>
      <protection hidden="1"/>
    </xf>
    <xf numFmtId="0" fontId="9" fillId="37" borderId="7" xfId="0" applyFont="1" applyFill="1" applyBorder="1" applyAlignment="1">
      <alignment horizontal="center" vertical="center" wrapText="1"/>
    </xf>
    <xf numFmtId="0" fontId="58" fillId="39" borderId="10" xfId="0" applyFont="1" applyFill="1" applyBorder="1" applyAlignment="1">
      <alignment horizontal="center"/>
    </xf>
    <xf numFmtId="0" fontId="8" fillId="35" borderId="10" xfId="0" applyFont="1" applyFill="1" applyBorder="1" applyAlignment="1" applyProtection="1">
      <alignment horizontal="center" vertical="center" wrapText="1"/>
      <protection locked="0"/>
    </xf>
    <xf numFmtId="0" fontId="8" fillId="35" borderId="4" xfId="0" applyFont="1" applyFill="1" applyBorder="1" applyAlignment="1" applyProtection="1">
      <alignment horizontal="center" vertical="center" wrapText="1"/>
      <protection locked="0"/>
    </xf>
    <xf numFmtId="0" fontId="8" fillId="35" borderId="11" xfId="0" applyFont="1" applyFill="1" applyBorder="1" applyAlignment="1" applyProtection="1">
      <alignment horizontal="center" vertical="center" wrapText="1"/>
      <protection locked="0"/>
    </xf>
    <xf numFmtId="0" fontId="8" fillId="35" borderId="7" xfId="0" applyFont="1" applyFill="1" applyBorder="1" applyAlignment="1" applyProtection="1">
      <alignment horizontal="center" vertical="center" wrapText="1"/>
      <protection locked="0"/>
    </xf>
    <xf numFmtId="0" fontId="58" fillId="39" borderId="13" xfId="0" applyFont="1" applyFill="1" applyBorder="1" applyAlignment="1">
      <alignment horizontal="center"/>
    </xf>
    <xf numFmtId="0" fontId="8" fillId="35" borderId="7" xfId="0" applyFont="1" applyFill="1" applyBorder="1" applyAlignment="1" applyProtection="1">
      <alignment horizontal="center" wrapText="1"/>
      <protection locked="0"/>
    </xf>
    <xf numFmtId="0" fontId="9" fillId="37" borderId="9" xfId="0" applyFont="1" applyFill="1" applyBorder="1" applyAlignment="1">
      <alignment horizontal="center" vertical="top" wrapText="1"/>
    </xf>
    <xf numFmtId="0" fontId="9" fillId="41" borderId="17" xfId="0" applyFont="1" applyFill="1" applyBorder="1" applyAlignment="1">
      <alignment horizontal="center" vertical="top" wrapText="1"/>
    </xf>
    <xf numFmtId="0" fontId="9" fillId="20" borderId="14" xfId="0" applyFont="1" applyFill="1" applyBorder="1" applyAlignment="1" applyProtection="1">
      <alignment horizontal="center" vertical="center"/>
      <protection hidden="1"/>
    </xf>
    <xf numFmtId="0" fontId="9" fillId="41" borderId="11" xfId="0" applyFont="1" applyFill="1" applyBorder="1" applyAlignment="1" applyProtection="1">
      <alignment horizontal="center" vertical="center" wrapText="1"/>
      <protection hidden="1"/>
    </xf>
    <xf numFmtId="0" fontId="9" fillId="41" borderId="7" xfId="0" applyFont="1" applyFill="1" applyBorder="1" applyAlignment="1" applyProtection="1">
      <alignment horizontal="center" vertical="center" wrapText="1"/>
      <protection hidden="1"/>
    </xf>
    <xf numFmtId="0" fontId="9" fillId="41" borderId="12" xfId="0" applyFont="1" applyFill="1" applyBorder="1" applyAlignment="1" applyProtection="1">
      <alignment horizontal="center" vertical="center" wrapText="1"/>
      <protection hidden="1"/>
    </xf>
    <xf numFmtId="0" fontId="7" fillId="0" borderId="0" xfId="0" applyFont="1" applyAlignment="1" applyProtection="1">
      <alignment horizontal="center" vertical="center"/>
      <protection hidden="1"/>
    </xf>
    <xf numFmtId="0" fontId="77" fillId="35" borderId="7" xfId="0" applyFont="1" applyFill="1" applyBorder="1" applyAlignment="1" applyProtection="1">
      <alignment horizontal="center" vertical="center" wrapText="1"/>
      <protection locked="0" hidden="1"/>
    </xf>
    <xf numFmtId="0" fontId="11" fillId="6" borderId="7" xfId="0" applyFont="1" applyFill="1" applyBorder="1" applyAlignment="1">
      <alignment horizontal="center" vertical="center" wrapText="1"/>
    </xf>
    <xf numFmtId="0" fontId="9" fillId="16" borderId="7" xfId="0" applyFont="1" applyFill="1" applyBorder="1" applyAlignment="1">
      <alignment horizontal="center"/>
    </xf>
    <xf numFmtId="0" fontId="13" fillId="0" borderId="7" xfId="0" applyFont="1" applyBorder="1" applyAlignment="1">
      <alignment horizontal="center" vertical="center" wrapText="1"/>
    </xf>
    <xf numFmtId="0" fontId="8" fillId="0" borderId="0" xfId="0" applyFont="1" applyAlignment="1">
      <alignment horizontal="center"/>
    </xf>
    <xf numFmtId="0" fontId="9" fillId="55" borderId="7" xfId="0" applyFont="1" applyFill="1" applyBorder="1" applyAlignment="1">
      <alignment horizontal="left" vertical="center"/>
    </xf>
    <xf numFmtId="0" fontId="9" fillId="56" borderId="7" xfId="0" applyFont="1" applyFill="1" applyBorder="1" applyAlignment="1">
      <alignment vertical="center" wrapText="1"/>
    </xf>
    <xf numFmtId="0" fontId="20" fillId="56" borderId="7" xfId="0" applyFont="1" applyFill="1" applyBorder="1" applyAlignment="1">
      <alignment horizontal="center" wrapText="1"/>
    </xf>
    <xf numFmtId="0" fontId="9" fillId="56" borderId="7" xfId="0" applyFont="1" applyFill="1" applyBorder="1" applyAlignment="1">
      <alignment horizontal="center" vertical="center" wrapText="1"/>
    </xf>
    <xf numFmtId="0" fontId="9" fillId="56" borderId="7" xfId="0" applyFont="1" applyFill="1" applyBorder="1" applyAlignment="1">
      <alignment horizontal="left" vertical="top" wrapText="1"/>
    </xf>
    <xf numFmtId="0" fontId="16" fillId="56" borderId="7" xfId="0" applyFont="1" applyFill="1" applyBorder="1" applyAlignment="1">
      <alignment vertical="center" wrapText="1"/>
    </xf>
    <xf numFmtId="0" fontId="16" fillId="56" borderId="7" xfId="0" applyFont="1" applyFill="1" applyBorder="1" applyAlignment="1" applyProtection="1">
      <alignment horizontal="left" vertical="center" wrapText="1"/>
      <protection locked="0"/>
    </xf>
    <xf numFmtId="0" fontId="9" fillId="56" borderId="10" xfId="0" applyFont="1" applyFill="1" applyBorder="1" applyAlignment="1">
      <alignment horizontal="center" vertical="center" wrapText="1"/>
    </xf>
    <xf numFmtId="0" fontId="9" fillId="11" borderId="7" xfId="0" applyFont="1" applyFill="1" applyBorder="1" applyAlignment="1">
      <alignment horizontal="center" vertical="center" wrapText="1"/>
    </xf>
    <xf numFmtId="0" fontId="9" fillId="0" borderId="7" xfId="0" applyFont="1" applyBorder="1" applyAlignment="1" applyProtection="1">
      <alignment horizontal="center" vertical="center" wrapText="1"/>
      <protection hidden="1"/>
    </xf>
    <xf numFmtId="0" fontId="13" fillId="0" borderId="7" xfId="0" applyFont="1" applyBorder="1" applyAlignment="1" applyProtection="1">
      <alignment horizontal="center" vertical="center" wrapText="1"/>
      <protection hidden="1"/>
    </xf>
    <xf numFmtId="0" fontId="9" fillId="11" borderId="7" xfId="0" applyFont="1" applyFill="1" applyBorder="1" applyAlignment="1" applyProtection="1">
      <alignment horizontal="center" vertical="center" wrapText="1"/>
      <protection hidden="1"/>
    </xf>
    <xf numFmtId="0" fontId="13" fillId="20" borderId="7" xfId="0" applyFont="1" applyFill="1" applyBorder="1" applyAlignment="1" applyProtection="1">
      <alignment horizontal="center" vertical="center" wrapText="1"/>
      <protection hidden="1"/>
    </xf>
    <xf numFmtId="0" fontId="6" fillId="23" borderId="0" xfId="0" applyFont="1" applyFill="1" applyAlignment="1">
      <alignment horizontal="center" wrapText="1"/>
    </xf>
    <xf numFmtId="0" fontId="9" fillId="15" borderId="7" xfId="0" applyFont="1" applyFill="1" applyBorder="1" applyAlignment="1" applyProtection="1">
      <alignment horizontal="center" vertical="center"/>
      <protection hidden="1"/>
    </xf>
    <xf numFmtId="0" fontId="6" fillId="23" borderId="0" xfId="0" applyFont="1" applyFill="1" applyAlignment="1">
      <alignment horizontal="center" vertical="center" wrapText="1"/>
    </xf>
    <xf numFmtId="2" fontId="6" fillId="23" borderId="0" xfId="0" applyNumberFormat="1" applyFont="1" applyFill="1" applyAlignment="1">
      <alignment horizontal="center" vertical="center" wrapText="1"/>
    </xf>
    <xf numFmtId="0" fontId="8" fillId="0" borderId="0" xfId="0" applyFont="1" applyAlignment="1">
      <alignment horizontal="center" vertical="center"/>
    </xf>
    <xf numFmtId="0" fontId="7" fillId="0" borderId="0" xfId="0" applyFont="1" applyAlignment="1">
      <alignment horizontal="center" vertical="center"/>
    </xf>
    <xf numFmtId="0" fontId="6" fillId="10" borderId="1" xfId="0" applyFont="1" applyFill="1" applyBorder="1"/>
    <xf numFmtId="0" fontId="6" fillId="10" borderId="2" xfId="0" applyFont="1" applyFill="1" applyBorder="1"/>
    <xf numFmtId="0" fontId="20" fillId="10" borderId="2" xfId="0" applyFont="1" applyFill="1" applyBorder="1" applyAlignment="1">
      <alignment horizontal="center"/>
    </xf>
    <xf numFmtId="0" fontId="6" fillId="10" borderId="2" xfId="0" applyFont="1" applyFill="1" applyBorder="1" applyAlignment="1">
      <alignment horizontal="center" vertical="center"/>
    </xf>
    <xf numFmtId="0" fontId="6" fillId="10" borderId="3" xfId="0" applyFont="1" applyFill="1" applyBorder="1"/>
    <xf numFmtId="0" fontId="8" fillId="34" borderId="30" xfId="0" applyFont="1" applyFill="1" applyBorder="1" applyAlignment="1" applyProtection="1">
      <alignment wrapText="1"/>
      <protection locked="0"/>
    </xf>
    <xf numFmtId="0" fontId="8" fillId="34" borderId="7" xfId="0" applyFont="1" applyFill="1" applyBorder="1" applyAlignment="1" applyProtection="1">
      <alignment wrapText="1"/>
      <protection locked="0"/>
    </xf>
    <xf numFmtId="0" fontId="6" fillId="23" borderId="5" xfId="0" applyFont="1" applyFill="1" applyBorder="1" applyAlignment="1">
      <alignment wrapText="1"/>
    </xf>
    <xf numFmtId="0" fontId="6" fillId="23" borderId="6" xfId="0" applyFont="1" applyFill="1" applyBorder="1" applyAlignment="1">
      <alignment wrapText="1"/>
    </xf>
    <xf numFmtId="0" fontId="59" fillId="10" borderId="0" xfId="0" applyFont="1" applyFill="1"/>
    <xf numFmtId="0" fontId="61" fillId="10" borderId="0" xfId="0" applyFont="1" applyFill="1" applyAlignment="1">
      <alignment horizontal="center"/>
    </xf>
    <xf numFmtId="0" fontId="59" fillId="10" borderId="0" xfId="0" applyFont="1" applyFill="1" applyAlignment="1">
      <alignment horizontal="center" vertical="center"/>
    </xf>
    <xf numFmtId="0" fontId="59" fillId="10" borderId="6" xfId="0" applyFont="1" applyFill="1" applyBorder="1"/>
    <xf numFmtId="0" fontId="77" fillId="35" borderId="30" xfId="0" applyFont="1" applyFill="1" applyBorder="1" applyAlignment="1" applyProtection="1">
      <alignment horizontal="center" vertical="center" wrapText="1"/>
      <protection locked="0"/>
    </xf>
    <xf numFmtId="2" fontId="102" fillId="35" borderId="30" xfId="0" applyNumberFormat="1" applyFont="1" applyFill="1" applyBorder="1" applyAlignment="1" applyProtection="1">
      <alignment horizontal="center" vertical="center" wrapText="1"/>
      <protection locked="0"/>
    </xf>
    <xf numFmtId="0" fontId="8" fillId="34" borderId="7" xfId="0" quotePrefix="1" applyFont="1" applyFill="1" applyBorder="1" applyAlignment="1" applyProtection="1">
      <alignment wrapText="1"/>
      <protection locked="0"/>
    </xf>
    <xf numFmtId="0" fontId="9" fillId="12" borderId="7" xfId="0" applyFont="1" applyFill="1" applyBorder="1" applyAlignment="1">
      <alignment horizontal="center" vertical="center"/>
    </xf>
    <xf numFmtId="0" fontId="9" fillId="12" borderId="7" xfId="0" applyFont="1" applyFill="1" applyBorder="1" applyAlignment="1" applyProtection="1">
      <alignment horizontal="center" vertical="center"/>
      <protection hidden="1"/>
    </xf>
    <xf numFmtId="0" fontId="9" fillId="52" borderId="7" xfId="0" applyFont="1" applyFill="1" applyBorder="1" applyAlignment="1">
      <alignment horizontal="center" vertical="center" wrapText="1"/>
    </xf>
    <xf numFmtId="0" fontId="9" fillId="52" borderId="7" xfId="0" applyFont="1" applyFill="1" applyBorder="1" applyAlignment="1" applyProtection="1">
      <alignment horizontal="center" vertical="center" wrapText="1"/>
      <protection hidden="1"/>
    </xf>
    <xf numFmtId="0" fontId="9" fillId="52" borderId="12" xfId="0" applyFont="1" applyFill="1" applyBorder="1" applyAlignment="1" applyProtection="1">
      <alignment horizontal="center" vertical="center" wrapText="1"/>
      <protection hidden="1"/>
    </xf>
    <xf numFmtId="0" fontId="8" fillId="0" borderId="11" xfId="0" applyFont="1" applyBorder="1" applyAlignment="1">
      <alignment horizontal="center" vertical="center" wrapText="1"/>
    </xf>
    <xf numFmtId="0" fontId="13" fillId="20" borderId="7" xfId="0" applyFont="1" applyFill="1" applyBorder="1" applyAlignment="1">
      <alignment horizontal="center" vertical="center" wrapText="1"/>
    </xf>
    <xf numFmtId="0" fontId="13" fillId="20" borderId="10" xfId="0" applyFont="1" applyFill="1" applyBorder="1" applyAlignment="1">
      <alignment horizontal="center" vertical="center" wrapText="1"/>
    </xf>
    <xf numFmtId="0" fontId="13" fillId="20" borderId="11" xfId="0" applyFont="1" applyFill="1" applyBorder="1" applyAlignment="1">
      <alignment horizontal="center" vertical="center" wrapText="1"/>
    </xf>
    <xf numFmtId="0" fontId="7" fillId="0" borderId="3" xfId="0" applyFont="1" applyBorder="1" applyAlignment="1">
      <alignment horizontal="center" vertical="center" wrapText="1"/>
    </xf>
    <xf numFmtId="0" fontId="47" fillId="20" borderId="11" xfId="0" applyFont="1" applyFill="1" applyBorder="1" applyAlignment="1">
      <alignment horizontal="center" vertical="center" wrapText="1"/>
    </xf>
    <xf numFmtId="0" fontId="8" fillId="20" borderId="7" xfId="0" applyFont="1" applyFill="1" applyBorder="1" applyAlignment="1">
      <alignment horizontal="center" vertical="center" wrapText="1"/>
    </xf>
    <xf numFmtId="164" fontId="9" fillId="52" borderId="7" xfId="0" applyNumberFormat="1" applyFont="1" applyFill="1" applyBorder="1" applyAlignment="1" applyProtection="1">
      <alignment horizontal="center" vertical="center" wrapText="1"/>
      <protection hidden="1"/>
    </xf>
    <xf numFmtId="0" fontId="0" fillId="20" borderId="11" xfId="0" applyFill="1" applyBorder="1" applyAlignment="1">
      <alignment horizontal="center" vertical="center" wrapText="1"/>
    </xf>
    <xf numFmtId="0" fontId="13" fillId="0" borderId="13" xfId="0" applyFont="1" applyBorder="1" applyAlignment="1">
      <alignment horizontal="center" vertical="center" wrapText="1"/>
    </xf>
    <xf numFmtId="0" fontId="13" fillId="0" borderId="11" xfId="0" applyFont="1" applyBorder="1" applyAlignment="1">
      <alignment horizontal="center" vertical="center" wrapText="1"/>
    </xf>
    <xf numFmtId="0" fontId="59" fillId="48" borderId="14" xfId="0" applyFont="1" applyFill="1" applyBorder="1" applyAlignment="1">
      <alignment horizontal="center" vertical="center"/>
    </xf>
    <xf numFmtId="4" fontId="7" fillId="29" borderId="15" xfId="0" applyNumberFormat="1" applyFont="1" applyFill="1" applyBorder="1" applyAlignment="1" applyProtection="1">
      <alignment horizontal="center" vertical="center" wrapText="1"/>
      <protection hidden="1"/>
    </xf>
    <xf numFmtId="0" fontId="6" fillId="45" borderId="46" xfId="0" applyFont="1" applyFill="1" applyBorder="1" applyAlignment="1" applyProtection="1">
      <alignment wrapText="1"/>
      <protection hidden="1"/>
    </xf>
    <xf numFmtId="0" fontId="8" fillId="47" borderId="9" xfId="0" applyFont="1" applyFill="1" applyBorder="1" applyAlignment="1" applyProtection="1">
      <alignment horizontal="left" wrapText="1"/>
      <protection hidden="1"/>
    </xf>
    <xf numFmtId="0" fontId="8" fillId="47" borderId="13" xfId="0" applyFont="1" applyFill="1" applyBorder="1" applyAlignment="1" applyProtection="1">
      <alignment horizontal="left" wrapText="1"/>
      <protection hidden="1"/>
    </xf>
    <xf numFmtId="0" fontId="8" fillId="47" borderId="3" xfId="0" applyFont="1" applyFill="1" applyBorder="1" applyAlignment="1" applyProtection="1">
      <alignment horizontal="left" wrapText="1"/>
      <protection hidden="1"/>
    </xf>
    <xf numFmtId="0" fontId="9" fillId="45" borderId="15" xfId="0" applyFont="1" applyFill="1" applyBorder="1" applyAlignment="1" applyProtection="1">
      <alignment wrapText="1"/>
      <protection hidden="1"/>
    </xf>
    <xf numFmtId="0" fontId="10" fillId="45" borderId="15" xfId="0" applyFont="1" applyFill="1" applyBorder="1" applyAlignment="1" applyProtection="1">
      <alignment wrapText="1"/>
      <protection hidden="1"/>
    </xf>
    <xf numFmtId="0" fontId="8" fillId="20" borderId="15" xfId="0" applyFont="1" applyFill="1" applyBorder="1" applyAlignment="1" applyProtection="1">
      <alignment horizontal="left" wrapText="1"/>
      <protection hidden="1"/>
    </xf>
    <xf numFmtId="0" fontId="8" fillId="20" borderId="0" xfId="0" applyFont="1" applyFill="1" applyAlignment="1" applyProtection="1">
      <alignment wrapText="1"/>
      <protection hidden="1"/>
    </xf>
    <xf numFmtId="0" fontId="8" fillId="20" borderId="0" xfId="0" applyFont="1" applyFill="1" applyAlignment="1" applyProtection="1">
      <alignment horizontal="left" wrapText="1"/>
      <protection hidden="1"/>
    </xf>
    <xf numFmtId="0" fontId="9" fillId="0" borderId="15" xfId="0" applyFont="1" applyBorder="1" applyAlignment="1" applyProtection="1">
      <alignment wrapText="1"/>
      <protection hidden="1"/>
    </xf>
    <xf numFmtId="0" fontId="9" fillId="0" borderId="15" xfId="0" applyFont="1" applyBorder="1" applyAlignment="1" applyProtection="1">
      <alignment horizontal="right" wrapText="1"/>
      <protection hidden="1"/>
    </xf>
    <xf numFmtId="0" fontId="9" fillId="0" borderId="49" xfId="0" applyFont="1" applyBorder="1" applyAlignment="1" applyProtection="1">
      <alignment wrapText="1"/>
      <protection hidden="1"/>
    </xf>
    <xf numFmtId="0" fontId="6" fillId="3" borderId="15" xfId="0" applyFont="1" applyFill="1" applyBorder="1" applyAlignment="1" applyProtection="1">
      <alignment wrapText="1"/>
      <protection hidden="1"/>
    </xf>
    <xf numFmtId="2" fontId="6" fillId="3" borderId="15" xfId="0" applyNumberFormat="1" applyFont="1" applyFill="1" applyBorder="1" applyAlignment="1" applyProtection="1">
      <alignment horizontal="right" wrapText="1"/>
      <protection hidden="1"/>
    </xf>
    <xf numFmtId="0" fontId="10" fillId="5" borderId="15" xfId="0" applyFont="1" applyFill="1" applyBorder="1" applyAlignment="1" applyProtection="1">
      <alignment horizontal="left" wrapText="1"/>
      <protection hidden="1"/>
    </xf>
    <xf numFmtId="0" fontId="10" fillId="5" borderId="15" xfId="0" applyFont="1" applyFill="1" applyBorder="1" applyAlignment="1" applyProtection="1">
      <alignment wrapText="1"/>
      <protection hidden="1"/>
    </xf>
    <xf numFmtId="2" fontId="10" fillId="5" borderId="15" xfId="0" applyNumberFormat="1" applyFont="1" applyFill="1" applyBorder="1" applyAlignment="1" applyProtection="1">
      <alignment horizontal="right" wrapText="1"/>
      <protection hidden="1"/>
    </xf>
    <xf numFmtId="0" fontId="8" fillId="0" borderId="15" xfId="0" applyFont="1" applyBorder="1" applyAlignment="1" applyProtection="1">
      <alignment wrapText="1"/>
      <protection hidden="1"/>
    </xf>
    <xf numFmtId="0" fontId="8" fillId="0" borderId="15" xfId="0" applyFont="1" applyBorder="1" applyAlignment="1" applyProtection="1">
      <alignment horizontal="left" wrapText="1"/>
      <protection hidden="1"/>
    </xf>
    <xf numFmtId="2" fontId="8" fillId="0" borderId="15" xfId="0" applyNumberFormat="1" applyFont="1" applyBorder="1" applyAlignment="1" applyProtection="1">
      <alignment horizontal="right" wrapText="1"/>
      <protection hidden="1"/>
    </xf>
    <xf numFmtId="0" fontId="6" fillId="7" borderId="15" xfId="0" applyFont="1" applyFill="1" applyBorder="1" applyAlignment="1" applyProtection="1">
      <alignment wrapText="1"/>
      <protection hidden="1"/>
    </xf>
    <xf numFmtId="2" fontId="6" fillId="7" borderId="15" xfId="0" applyNumberFormat="1" applyFont="1" applyFill="1" applyBorder="1" applyAlignment="1" applyProtection="1">
      <alignment horizontal="right" wrapText="1"/>
      <protection hidden="1"/>
    </xf>
    <xf numFmtId="0" fontId="10" fillId="8" borderId="15" xfId="0" applyFont="1" applyFill="1" applyBorder="1" applyAlignment="1" applyProtection="1">
      <alignment horizontal="left" wrapText="1"/>
      <protection hidden="1"/>
    </xf>
    <xf numFmtId="0" fontId="10" fillId="8" borderId="15" xfId="0" applyFont="1" applyFill="1" applyBorder="1" applyAlignment="1" applyProtection="1">
      <alignment wrapText="1"/>
      <protection hidden="1"/>
    </xf>
    <xf numFmtId="2" fontId="10" fillId="8" borderId="15" xfId="0" applyNumberFormat="1" applyFont="1" applyFill="1" applyBorder="1" applyAlignment="1" applyProtection="1">
      <alignment horizontal="right" wrapText="1"/>
      <protection hidden="1"/>
    </xf>
    <xf numFmtId="2" fontId="10" fillId="0" borderId="15" xfId="0" applyNumberFormat="1" applyFont="1" applyBorder="1" applyAlignment="1" applyProtection="1">
      <alignment horizontal="right" wrapText="1"/>
      <protection hidden="1"/>
    </xf>
    <xf numFmtId="0" fontId="6" fillId="10" borderId="15" xfId="0" applyFont="1" applyFill="1" applyBorder="1" applyAlignment="1" applyProtection="1">
      <alignment wrapText="1"/>
      <protection hidden="1"/>
    </xf>
    <xf numFmtId="2" fontId="6" fillId="10" borderId="15" xfId="0" applyNumberFormat="1" applyFont="1" applyFill="1" applyBorder="1" applyAlignment="1" applyProtection="1">
      <alignment horizontal="right" wrapText="1"/>
      <protection hidden="1"/>
    </xf>
    <xf numFmtId="0" fontId="6" fillId="10" borderId="15" xfId="0" applyFont="1" applyFill="1" applyBorder="1" applyAlignment="1" applyProtection="1">
      <alignment wrapText="1"/>
      <protection locked="0" hidden="1"/>
    </xf>
    <xf numFmtId="0" fontId="10" fillId="11" borderId="15" xfId="0" applyFont="1" applyFill="1" applyBorder="1" applyAlignment="1" applyProtection="1">
      <alignment horizontal="left" wrapText="1"/>
      <protection hidden="1"/>
    </xf>
    <xf numFmtId="0" fontId="10" fillId="11" borderId="15" xfId="0" applyFont="1" applyFill="1" applyBorder="1" applyAlignment="1" applyProtection="1">
      <alignment wrapText="1"/>
      <protection hidden="1"/>
    </xf>
    <xf numFmtId="2" fontId="10" fillId="11" borderId="15" xfId="0" applyNumberFormat="1" applyFont="1" applyFill="1" applyBorder="1" applyAlignment="1" applyProtection="1">
      <alignment horizontal="right" wrapText="1"/>
      <protection hidden="1"/>
    </xf>
    <xf numFmtId="0" fontId="7" fillId="11" borderId="15" xfId="0" applyFont="1" applyFill="1" applyBorder="1" applyAlignment="1" applyProtection="1">
      <alignment wrapText="1"/>
      <protection locked="0" hidden="1"/>
    </xf>
    <xf numFmtId="0" fontId="8" fillId="0" borderId="15" xfId="0" applyFont="1" applyBorder="1" applyAlignment="1" applyProtection="1">
      <alignment wrapText="1"/>
      <protection locked="0" hidden="1"/>
    </xf>
    <xf numFmtId="0" fontId="6" fillId="4" borderId="15" xfId="0" applyFont="1" applyFill="1" applyBorder="1" applyAlignment="1" applyProtection="1">
      <alignment wrapText="1"/>
      <protection hidden="1"/>
    </xf>
    <xf numFmtId="2" fontId="6" fillId="4" borderId="15" xfId="0" applyNumberFormat="1" applyFont="1" applyFill="1" applyBorder="1" applyAlignment="1" applyProtection="1">
      <alignment wrapText="1"/>
      <protection hidden="1"/>
    </xf>
    <xf numFmtId="0" fontId="6" fillId="4" borderId="15" xfId="0" applyFont="1" applyFill="1" applyBorder="1" applyAlignment="1" applyProtection="1">
      <alignment wrapText="1"/>
      <protection locked="0" hidden="1"/>
    </xf>
    <xf numFmtId="0" fontId="10" fillId="6" borderId="15" xfId="0" applyFont="1" applyFill="1" applyBorder="1" applyAlignment="1" applyProtection="1">
      <alignment horizontal="left" wrapText="1"/>
      <protection hidden="1"/>
    </xf>
    <xf numFmtId="0" fontId="10" fillId="6" borderId="15" xfId="0" applyFont="1" applyFill="1" applyBorder="1" applyAlignment="1" applyProtection="1">
      <alignment wrapText="1"/>
      <protection hidden="1"/>
    </xf>
    <xf numFmtId="2" fontId="10" fillId="6" borderId="15" xfId="0" applyNumberFormat="1" applyFont="1" applyFill="1" applyBorder="1" applyAlignment="1" applyProtection="1">
      <alignment wrapText="1"/>
      <protection hidden="1"/>
    </xf>
    <xf numFmtId="0" fontId="7" fillId="6" borderId="15" xfId="0" applyFont="1" applyFill="1" applyBorder="1" applyAlignment="1" applyProtection="1">
      <alignment wrapText="1"/>
      <protection locked="0" hidden="1"/>
    </xf>
    <xf numFmtId="0" fontId="6" fillId="9" borderId="15" xfId="0" applyFont="1" applyFill="1" applyBorder="1" applyAlignment="1" applyProtection="1">
      <alignment wrapText="1"/>
      <protection hidden="1"/>
    </xf>
    <xf numFmtId="2" fontId="6" fillId="9" borderId="15" xfId="0" applyNumberFormat="1" applyFont="1" applyFill="1" applyBorder="1" applyAlignment="1" applyProtection="1">
      <alignment wrapText="1"/>
      <protection hidden="1"/>
    </xf>
    <xf numFmtId="0" fontId="6" fillId="9" borderId="15" xfId="0" applyFont="1" applyFill="1" applyBorder="1" applyAlignment="1" applyProtection="1">
      <alignment wrapText="1"/>
      <protection locked="0" hidden="1"/>
    </xf>
    <xf numFmtId="0" fontId="7" fillId="2" borderId="15" xfId="0" applyFont="1" applyFill="1" applyBorder="1" applyAlignment="1" applyProtection="1">
      <alignment wrapText="1"/>
      <protection hidden="1"/>
    </xf>
    <xf numFmtId="2" fontId="7" fillId="2" borderId="15" xfId="0" applyNumberFormat="1" applyFont="1" applyFill="1" applyBorder="1" applyAlignment="1" applyProtection="1">
      <alignment wrapText="1"/>
      <protection hidden="1"/>
    </xf>
    <xf numFmtId="0" fontId="7" fillId="2" borderId="15" xfId="0" applyFont="1" applyFill="1" applyBorder="1" applyAlignment="1" applyProtection="1">
      <alignment wrapText="1"/>
      <protection locked="0" hidden="1"/>
    </xf>
    <xf numFmtId="0" fontId="25" fillId="17" borderId="15" xfId="0" applyFont="1" applyFill="1" applyBorder="1" applyAlignment="1" applyProtection="1">
      <alignment horizontal="right" wrapText="1"/>
      <protection hidden="1"/>
    </xf>
    <xf numFmtId="0" fontId="9" fillId="29" borderId="63" xfId="0" applyFont="1" applyFill="1" applyBorder="1" applyAlignment="1">
      <alignment horizontal="center" vertical="top" wrapText="1"/>
    </xf>
    <xf numFmtId="0" fontId="9" fillId="29" borderId="63" xfId="0" applyFont="1" applyFill="1" applyBorder="1" applyAlignment="1">
      <alignment horizontal="center" vertical="center" wrapText="1"/>
    </xf>
    <xf numFmtId="0" fontId="9" fillId="25" borderId="63" xfId="0" applyFont="1" applyFill="1" applyBorder="1" applyAlignment="1">
      <alignment horizontal="left" vertical="top" wrapText="1"/>
    </xf>
    <xf numFmtId="0" fontId="9" fillId="25" borderId="7" xfId="0" applyFont="1" applyFill="1" applyBorder="1" applyAlignment="1">
      <alignment horizontal="left" vertical="top" wrapText="1"/>
    </xf>
    <xf numFmtId="0" fontId="9" fillId="25" borderId="12" xfId="0" applyFont="1" applyFill="1" applyBorder="1" applyAlignment="1">
      <alignment horizontal="left" vertical="top" wrapText="1"/>
    </xf>
    <xf numFmtId="0" fontId="8" fillId="46" borderId="7" xfId="0" applyFont="1" applyFill="1" applyBorder="1" applyAlignment="1">
      <alignment horizontal="right" vertical="top" wrapText="1"/>
    </xf>
    <xf numFmtId="0" fontId="8" fillId="25" borderId="12" xfId="0" applyFont="1" applyFill="1" applyBorder="1" applyAlignment="1">
      <alignment horizontal="left" vertical="top" wrapText="1"/>
    </xf>
    <xf numFmtId="0" fontId="8" fillId="25" borderId="7" xfId="0" applyFont="1" applyFill="1" applyBorder="1" applyAlignment="1">
      <alignment horizontal="left" vertical="top" wrapText="1"/>
    </xf>
    <xf numFmtId="0" fontId="64" fillId="35" borderId="10" xfId="0" applyFont="1" applyFill="1" applyBorder="1" applyAlignment="1" applyProtection="1">
      <alignment horizontal="center" vertical="center"/>
      <protection locked="0"/>
    </xf>
    <xf numFmtId="0" fontId="45" fillId="0" borderId="0" xfId="0" applyFont="1" applyAlignment="1" applyProtection="1">
      <alignment vertical="center" wrapText="1"/>
      <protection locked="0"/>
    </xf>
    <xf numFmtId="0" fontId="10" fillId="21" borderId="0" xfId="0" applyFont="1" applyFill="1" applyAlignment="1" applyProtection="1">
      <alignment wrapText="1"/>
      <protection locked="0"/>
    </xf>
    <xf numFmtId="0" fontId="0" fillId="21" borderId="0" xfId="0" applyFill="1" applyAlignment="1" applyProtection="1">
      <alignment wrapText="1"/>
      <protection locked="0"/>
    </xf>
    <xf numFmtId="0" fontId="13" fillId="21" borderId="0" xfId="0" quotePrefix="1" applyFont="1" applyFill="1" applyProtection="1">
      <protection locked="0"/>
    </xf>
    <xf numFmtId="0" fontId="39" fillId="0" borderId="0" xfId="0" applyFont="1" applyAlignment="1" applyProtection="1">
      <alignment horizontal="center"/>
      <protection locked="0"/>
    </xf>
    <xf numFmtId="0" fontId="38" fillId="0" borderId="0" xfId="0" applyFont="1" applyProtection="1">
      <protection locked="0"/>
    </xf>
    <xf numFmtId="0" fontId="40" fillId="0" borderId="0" xfId="0" applyFont="1" applyProtection="1">
      <protection locked="0"/>
    </xf>
    <xf numFmtId="0" fontId="45" fillId="0" borderId="0" xfId="0" applyFont="1" applyAlignment="1" applyProtection="1">
      <alignment wrapText="1"/>
      <protection locked="0"/>
    </xf>
    <xf numFmtId="0" fontId="0" fillId="0" borderId="0" xfId="0" applyAlignment="1" applyProtection="1">
      <alignment horizontal="left"/>
      <protection locked="0"/>
    </xf>
    <xf numFmtId="0" fontId="45" fillId="0" borderId="0" xfId="0" applyFont="1" applyAlignment="1" applyProtection="1">
      <alignment horizontal="left" wrapText="1"/>
      <protection locked="0"/>
    </xf>
    <xf numFmtId="0" fontId="7" fillId="0" borderId="0" xfId="0" applyFont="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45" fillId="32" borderId="0" xfId="0" applyFont="1" applyFill="1" applyAlignment="1" applyProtection="1">
      <alignment horizontal="left" vertical="center" wrapText="1"/>
      <protection locked="0"/>
    </xf>
    <xf numFmtId="0" fontId="45" fillId="0" borderId="0" xfId="0" applyFont="1" applyAlignment="1" applyProtection="1">
      <alignment horizontal="center" vertical="center"/>
      <protection locked="0"/>
    </xf>
    <xf numFmtId="0" fontId="45" fillId="0" borderId="0" xfId="0" applyFont="1" applyAlignment="1" applyProtection="1">
      <alignment horizontal="left" vertical="center" wrapText="1"/>
      <protection locked="0"/>
    </xf>
    <xf numFmtId="0" fontId="45" fillId="0" borderId="0" xfId="0" applyFont="1" applyAlignment="1" applyProtection="1">
      <alignment horizontal="center" vertical="center" wrapText="1"/>
      <protection locked="0"/>
    </xf>
    <xf numFmtId="0" fontId="7" fillId="0" borderId="0" xfId="0" applyFont="1" applyAlignment="1" applyProtection="1">
      <alignment vertical="center"/>
      <protection locked="0"/>
    </xf>
    <xf numFmtId="0" fontId="45" fillId="0" borderId="0" xfId="0" applyFont="1" applyAlignment="1" applyProtection="1">
      <alignment vertical="center"/>
      <protection locked="0"/>
    </xf>
    <xf numFmtId="0" fontId="45" fillId="0" borderId="15" xfId="0" applyFont="1" applyBorder="1" applyProtection="1">
      <protection locked="0"/>
    </xf>
    <xf numFmtId="0" fontId="7" fillId="35" borderId="0" xfId="0" applyFont="1" applyFill="1" applyProtection="1">
      <protection locked="0"/>
    </xf>
    <xf numFmtId="0" fontId="7" fillId="0" borderId="0" xfId="0" quotePrefix="1" applyFont="1" applyAlignment="1" applyProtection="1">
      <alignment horizontal="center"/>
      <protection locked="0"/>
    </xf>
    <xf numFmtId="0" fontId="7" fillId="0" borderId="0" xfId="0" applyFont="1" applyAlignment="1" applyProtection="1">
      <alignment horizontal="left"/>
      <protection locked="0"/>
    </xf>
    <xf numFmtId="0" fontId="10" fillId="0" borderId="0" xfId="0" applyFont="1" applyAlignment="1" applyProtection="1">
      <alignment horizontal="right"/>
      <protection locked="0"/>
    </xf>
    <xf numFmtId="0" fontId="10" fillId="0" borderId="0" xfId="0" applyFont="1" applyAlignment="1" applyProtection="1">
      <alignment horizontal="left"/>
      <protection locked="0"/>
    </xf>
    <xf numFmtId="0" fontId="48" fillId="0" borderId="0" xfId="0" applyFont="1" applyAlignment="1" applyProtection="1">
      <alignment horizontal="center" wrapText="1"/>
      <protection locked="0"/>
    </xf>
    <xf numFmtId="0" fontId="46" fillId="0" borderId="0" xfId="0" applyFont="1" applyProtection="1">
      <protection locked="0"/>
    </xf>
    <xf numFmtId="0" fontId="7" fillId="30" borderId="27" xfId="0" applyFont="1" applyFill="1" applyBorder="1" applyAlignment="1" applyProtection="1">
      <alignment horizontal="center"/>
      <protection locked="0"/>
    </xf>
    <xf numFmtId="0" fontId="39" fillId="19" borderId="7" xfId="0" applyFont="1" applyFill="1" applyBorder="1" applyAlignment="1" applyProtection="1">
      <alignment horizontal="center"/>
      <protection locked="0"/>
    </xf>
    <xf numFmtId="0" fontId="39" fillId="19" borderId="0" xfId="0" applyFont="1" applyFill="1" applyAlignment="1" applyProtection="1">
      <alignment horizontal="center"/>
      <protection locked="0"/>
    </xf>
    <xf numFmtId="0" fontId="20" fillId="0" borderId="0" xfId="0" quotePrefix="1" applyFont="1" applyAlignment="1" applyProtection="1">
      <alignment horizontal="center" vertical="center" wrapText="1"/>
      <protection locked="0"/>
    </xf>
    <xf numFmtId="0" fontId="13" fillId="20" borderId="27" xfId="0" quotePrefix="1" applyFont="1" applyFill="1" applyBorder="1" applyAlignment="1" applyProtection="1">
      <alignment horizontal="center" vertical="top" wrapText="1"/>
      <protection locked="0"/>
    </xf>
    <xf numFmtId="0" fontId="0" fillId="35" borderId="8" xfId="0" applyFill="1" applyBorder="1" applyAlignment="1" applyProtection="1">
      <alignment horizontal="center" vertical="center" wrapText="1"/>
      <protection locked="0"/>
    </xf>
    <xf numFmtId="0" fontId="0" fillId="35" borderId="12" xfId="0" applyFill="1" applyBorder="1" applyAlignment="1" applyProtection="1">
      <alignment horizontal="center" vertical="center" wrapText="1"/>
      <protection locked="0"/>
    </xf>
    <xf numFmtId="0" fontId="6" fillId="3" borderId="1" xfId="0" applyFont="1" applyFill="1" applyBorder="1" applyAlignment="1">
      <alignment vertical="top"/>
    </xf>
    <xf numFmtId="0" fontId="6" fillId="3" borderId="2" xfId="0" applyFont="1" applyFill="1" applyBorder="1" applyAlignment="1">
      <alignment vertical="top" wrapText="1"/>
    </xf>
    <xf numFmtId="0" fontId="19" fillId="3" borderId="2"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top" wrapText="1"/>
    </xf>
    <xf numFmtId="0" fontId="6" fillId="13" borderId="1" xfId="0" applyFont="1" applyFill="1" applyBorder="1" applyAlignment="1">
      <alignment vertical="top"/>
    </xf>
    <xf numFmtId="0" fontId="6" fillId="13" borderId="2" xfId="0" applyFont="1" applyFill="1" applyBorder="1"/>
    <xf numFmtId="0" fontId="20" fillId="13" borderId="2" xfId="0" applyFont="1" applyFill="1" applyBorder="1" applyAlignment="1">
      <alignment horizontal="center"/>
    </xf>
    <xf numFmtId="0" fontId="6" fillId="13" borderId="2" xfId="0" applyFont="1" applyFill="1" applyBorder="1" applyAlignment="1">
      <alignment horizontal="center"/>
    </xf>
    <xf numFmtId="0" fontId="6" fillId="13" borderId="3" xfId="0" applyFont="1" applyFill="1" applyBorder="1"/>
    <xf numFmtId="0" fontId="59" fillId="13" borderId="0" xfId="0" applyFont="1" applyFill="1"/>
    <xf numFmtId="0" fontId="61" fillId="13" borderId="0" xfId="0" applyFont="1" applyFill="1" applyAlignment="1">
      <alignment horizontal="center"/>
    </xf>
    <xf numFmtId="0" fontId="59" fillId="13" borderId="0" xfId="0" applyFont="1" applyFill="1" applyAlignment="1">
      <alignment horizontal="center"/>
    </xf>
    <xf numFmtId="0" fontId="17" fillId="4" borderId="1" xfId="0" applyFont="1" applyFill="1" applyBorder="1"/>
    <xf numFmtId="0" fontId="17" fillId="4" borderId="2" xfId="0" applyFont="1" applyFill="1" applyBorder="1"/>
    <xf numFmtId="0" fontId="20" fillId="4" borderId="2" xfId="0" applyFont="1" applyFill="1" applyBorder="1" applyAlignment="1">
      <alignment horizontal="center"/>
    </xf>
    <xf numFmtId="0" fontId="17" fillId="4" borderId="2" xfId="0" applyFont="1" applyFill="1" applyBorder="1" applyAlignment="1">
      <alignment horizontal="center"/>
    </xf>
    <xf numFmtId="0" fontId="17" fillId="4" borderId="3" xfId="0" applyFont="1" applyFill="1" applyBorder="1"/>
    <xf numFmtId="0" fontId="16" fillId="56" borderId="10" xfId="0" applyFont="1" applyFill="1" applyBorder="1" applyAlignment="1" applyProtection="1">
      <alignment horizontal="center" vertical="center" wrapText="1"/>
      <protection locked="0"/>
    </xf>
    <xf numFmtId="0" fontId="59" fillId="4" borderId="0" xfId="0" applyFont="1" applyFill="1"/>
    <xf numFmtId="0" fontId="61" fillId="4" borderId="0" xfId="0" applyFont="1" applyFill="1" applyAlignment="1">
      <alignment horizontal="center"/>
    </xf>
    <xf numFmtId="0" fontId="59" fillId="4" borderId="0" xfId="0" applyFont="1" applyFill="1" applyAlignment="1">
      <alignment horizontal="center"/>
    </xf>
    <xf numFmtId="0" fontId="59" fillId="4" borderId="6" xfId="0" applyFont="1" applyFill="1" applyBorder="1"/>
    <xf numFmtId="0" fontId="6" fillId="9" borderId="1" xfId="0" applyFont="1" applyFill="1" applyBorder="1" applyProtection="1">
      <protection hidden="1"/>
    </xf>
    <xf numFmtId="0" fontId="6" fillId="9" borderId="2" xfId="0" applyFont="1" applyFill="1" applyBorder="1" applyProtection="1">
      <protection hidden="1"/>
    </xf>
    <xf numFmtId="0" fontId="6" fillId="9" borderId="2" xfId="0" applyFont="1" applyFill="1" applyBorder="1" applyAlignment="1">
      <alignment horizontal="center"/>
    </xf>
    <xf numFmtId="0" fontId="6" fillId="9" borderId="2" xfId="0" applyFont="1" applyFill="1" applyBorder="1" applyAlignment="1" applyProtection="1">
      <alignment horizontal="center" vertical="center"/>
      <protection hidden="1"/>
    </xf>
    <xf numFmtId="0" fontId="10" fillId="9" borderId="3" xfId="0" applyFont="1" applyFill="1" applyBorder="1" applyProtection="1">
      <protection hidden="1"/>
    </xf>
    <xf numFmtId="0" fontId="59" fillId="9" borderId="0" xfId="0" applyFont="1" applyFill="1" applyProtection="1">
      <protection hidden="1"/>
    </xf>
    <xf numFmtId="0" fontId="59" fillId="9" borderId="0" xfId="0" applyFont="1" applyFill="1" applyAlignment="1">
      <alignment horizontal="center"/>
    </xf>
    <xf numFmtId="0" fontId="59" fillId="9" borderId="0" xfId="0" applyFont="1" applyFill="1" applyAlignment="1" applyProtection="1">
      <alignment horizontal="center" vertical="center"/>
      <protection hidden="1"/>
    </xf>
    <xf numFmtId="2" fontId="59" fillId="9" borderId="0" xfId="0" applyNumberFormat="1" applyFont="1" applyFill="1" applyAlignment="1" applyProtection="1">
      <alignment horizontal="center" vertical="center"/>
      <protection hidden="1"/>
    </xf>
    <xf numFmtId="0" fontId="31" fillId="20" borderId="62" xfId="0" applyFont="1" applyFill="1" applyBorder="1" applyAlignment="1" applyProtection="1">
      <alignment horizontal="left" wrapText="1"/>
      <protection locked="0" hidden="1"/>
    </xf>
    <xf numFmtId="0" fontId="76" fillId="20" borderId="29" xfId="0" applyFont="1" applyFill="1" applyBorder="1" applyAlignment="1" applyProtection="1">
      <alignment horizontal="left" wrapText="1"/>
      <protection locked="0" hidden="1"/>
    </xf>
    <xf numFmtId="0" fontId="8" fillId="25" borderId="7" xfId="0" applyFont="1" applyFill="1" applyBorder="1" applyAlignment="1" applyProtection="1">
      <alignment horizontal="center" vertical="top" wrapText="1"/>
      <protection hidden="1"/>
    </xf>
    <xf numFmtId="0" fontId="8" fillId="25" borderId="10" xfId="0" applyFont="1" applyFill="1" applyBorder="1" applyAlignment="1" applyProtection="1">
      <alignment horizontal="center" vertical="top" wrapText="1"/>
      <protection hidden="1"/>
    </xf>
    <xf numFmtId="2" fontId="59" fillId="48" borderId="14" xfId="0" applyNumberFormat="1" applyFont="1" applyFill="1" applyBorder="1" applyAlignment="1" applyProtection="1">
      <alignment horizontal="center" vertical="center"/>
      <protection hidden="1"/>
    </xf>
    <xf numFmtId="2" fontId="59" fillId="13" borderId="0" xfId="0" applyNumberFormat="1" applyFont="1" applyFill="1" applyAlignment="1" applyProtection="1">
      <alignment horizontal="center"/>
      <protection hidden="1"/>
    </xf>
    <xf numFmtId="0" fontId="86" fillId="0" borderId="4" xfId="0" applyFont="1" applyBorder="1" applyAlignment="1" applyProtection="1">
      <alignment horizontal="center" vertical="center" wrapText="1"/>
      <protection locked="0"/>
    </xf>
    <xf numFmtId="2" fontId="59" fillId="10" borderId="0" xfId="0" applyNumberFormat="1" applyFont="1" applyFill="1" applyAlignment="1" applyProtection="1">
      <alignment horizontal="center" vertical="center"/>
      <protection hidden="1"/>
    </xf>
    <xf numFmtId="2" fontId="59" fillId="4" borderId="0" xfId="0" applyNumberFormat="1" applyFont="1" applyFill="1" applyAlignment="1" applyProtection="1">
      <alignment horizontal="center"/>
      <protection hidden="1"/>
    </xf>
    <xf numFmtId="0" fontId="9" fillId="56" borderId="7" xfId="0" applyFont="1" applyFill="1" applyBorder="1" applyAlignment="1" applyProtection="1">
      <alignment horizontal="center" vertical="center" wrapText="1"/>
      <protection hidden="1"/>
    </xf>
    <xf numFmtId="1" fontId="9" fillId="56" borderId="10" xfId="0" applyNumberFormat="1" applyFont="1" applyFill="1" applyBorder="1" applyAlignment="1" applyProtection="1">
      <alignment horizontal="center" vertical="center" wrapText="1"/>
      <protection hidden="1"/>
    </xf>
    <xf numFmtId="0" fontId="11" fillId="6" borderId="7" xfId="0" applyFont="1" applyFill="1" applyBorder="1" applyAlignment="1" applyProtection="1">
      <alignment horizontal="center" vertical="center" wrapText="1"/>
      <protection hidden="1"/>
    </xf>
    <xf numFmtId="0" fontId="9" fillId="16" borderId="7" xfId="0" applyFont="1" applyFill="1" applyBorder="1" applyAlignment="1" applyProtection="1">
      <alignment horizontal="center"/>
      <protection hidden="1"/>
    </xf>
    <xf numFmtId="1" fontId="9" fillId="16" borderId="7" xfId="0" applyNumberFormat="1" applyFont="1" applyFill="1" applyBorder="1" applyAlignment="1" applyProtection="1">
      <alignment horizontal="center"/>
      <protection hidden="1"/>
    </xf>
    <xf numFmtId="0" fontId="9" fillId="52" borderId="12" xfId="0" applyFont="1" applyFill="1" applyBorder="1" applyAlignment="1">
      <alignment vertical="top" wrapText="1"/>
    </xf>
    <xf numFmtId="0" fontId="13" fillId="20" borderId="4" xfId="0" applyFont="1" applyFill="1" applyBorder="1" applyAlignment="1">
      <alignment horizontal="center" vertical="center" wrapText="1"/>
    </xf>
    <xf numFmtId="0" fontId="13" fillId="20" borderId="5" xfId="0" applyFont="1" applyFill="1" applyBorder="1" applyAlignment="1">
      <alignment horizontal="left" vertical="top" wrapText="1"/>
    </xf>
    <xf numFmtId="0" fontId="13" fillId="20" borderId="0" xfId="0" applyFont="1" applyFill="1" applyAlignment="1">
      <alignment horizontal="left" vertical="top" wrapText="1"/>
    </xf>
    <xf numFmtId="0" fontId="9" fillId="8" borderId="7" xfId="0" applyFont="1" applyFill="1" applyBorder="1" applyAlignment="1">
      <alignment horizontal="left" vertical="center"/>
    </xf>
    <xf numFmtId="0" fontId="9" fillId="53" borderId="7" xfId="0" applyFont="1" applyFill="1" applyBorder="1" applyAlignment="1">
      <alignment horizontal="left" vertical="center"/>
    </xf>
    <xf numFmtId="0" fontId="4" fillId="0" borderId="0" xfId="2" applyProtection="1">
      <protection hidden="1"/>
    </xf>
    <xf numFmtId="0" fontId="4" fillId="0" borderId="16" xfId="2" applyBorder="1" applyAlignment="1" applyProtection="1">
      <alignment vertical="center" wrapText="1"/>
      <protection hidden="1"/>
    </xf>
    <xf numFmtId="0" fontId="4" fillId="20" borderId="0" xfId="2" applyFill="1" applyProtection="1">
      <protection hidden="1"/>
    </xf>
    <xf numFmtId="0" fontId="4" fillId="20" borderId="0" xfId="2" applyFill="1"/>
    <xf numFmtId="0" fontId="26" fillId="20" borderId="16" xfId="2" applyFont="1" applyFill="1" applyBorder="1" applyAlignment="1" applyProtection="1">
      <alignment horizontal="center" vertical="center" wrapText="1"/>
      <protection hidden="1"/>
    </xf>
    <xf numFmtId="0" fontId="118" fillId="20" borderId="0" xfId="2" applyFont="1" applyFill="1" applyAlignment="1" applyProtection="1">
      <alignment horizontal="left" wrapText="1"/>
      <protection hidden="1"/>
    </xf>
    <xf numFmtId="0" fontId="0" fillId="20" borderId="0" xfId="0" applyFill="1"/>
    <xf numFmtId="0" fontId="3" fillId="0" borderId="16" xfId="2" applyFont="1" applyBorder="1" applyAlignment="1" applyProtection="1">
      <alignment horizontal="center" vertical="center" wrapText="1"/>
      <protection hidden="1"/>
    </xf>
    <xf numFmtId="15" fontId="4" fillId="20" borderId="16" xfId="2" applyNumberFormat="1" applyFill="1" applyBorder="1" applyAlignment="1" applyProtection="1">
      <alignment horizontal="center" vertical="center" wrapText="1"/>
      <protection hidden="1"/>
    </xf>
    <xf numFmtId="0" fontId="26" fillId="20" borderId="16" xfId="2" applyFont="1" applyFill="1" applyBorder="1" applyAlignment="1" applyProtection="1">
      <alignment horizontal="right" vertical="center" wrapText="1"/>
      <protection hidden="1"/>
    </xf>
    <xf numFmtId="0" fontId="39" fillId="19" borderId="13" xfId="0" applyFont="1" applyFill="1" applyBorder="1" applyAlignment="1" applyProtection="1">
      <alignment horizontal="center"/>
      <protection locked="0"/>
    </xf>
    <xf numFmtId="0" fontId="20" fillId="35" borderId="25" xfId="0" applyFont="1" applyFill="1" applyBorder="1" applyAlignment="1" applyProtection="1">
      <alignment horizontal="left" wrapText="1"/>
      <protection locked="0"/>
    </xf>
    <xf numFmtId="0" fontId="20" fillId="20" borderId="5" xfId="0" applyFont="1" applyFill="1" applyBorder="1" applyAlignment="1" applyProtection="1">
      <alignment horizontal="left" wrapText="1"/>
      <protection locked="0"/>
    </xf>
    <xf numFmtId="0" fontId="102" fillId="35" borderId="25" xfId="0" applyFont="1" applyFill="1" applyBorder="1" applyAlignment="1" applyProtection="1">
      <alignment horizontal="center" vertical="center" wrapText="1"/>
      <protection locked="0" hidden="1"/>
    </xf>
    <xf numFmtId="0" fontId="9" fillId="20" borderId="13" xfId="0" applyFont="1" applyFill="1" applyBorder="1" applyAlignment="1" applyProtection="1">
      <alignment horizontal="center" vertical="center"/>
      <protection locked="0" hidden="1"/>
    </xf>
    <xf numFmtId="0" fontId="9" fillId="8" borderId="7" xfId="0" applyFont="1" applyFill="1" applyBorder="1" applyAlignment="1" applyProtection="1">
      <alignment horizontal="center" vertical="center"/>
      <protection hidden="1"/>
    </xf>
    <xf numFmtId="0" fontId="9" fillId="14" borderId="7" xfId="0" applyFont="1" applyFill="1" applyBorder="1" applyAlignment="1" applyProtection="1">
      <alignment horizontal="center" vertical="center" wrapText="1"/>
      <protection hidden="1"/>
    </xf>
    <xf numFmtId="0" fontId="58" fillId="54" borderId="7" xfId="0" applyFont="1" applyFill="1" applyBorder="1" applyAlignment="1" applyProtection="1">
      <alignment horizontal="center" vertical="center" wrapText="1"/>
      <protection hidden="1"/>
    </xf>
    <xf numFmtId="0" fontId="58" fillId="54" borderId="7" xfId="0" applyFont="1" applyFill="1" applyBorder="1" applyAlignment="1" applyProtection="1">
      <alignment horizontal="left" vertical="center" wrapText="1"/>
      <protection hidden="1"/>
    </xf>
    <xf numFmtId="0" fontId="9" fillId="14" borderId="7" xfId="0" applyFont="1" applyFill="1" applyBorder="1" applyAlignment="1" applyProtection="1">
      <alignment horizontal="center" vertical="center"/>
      <protection hidden="1"/>
    </xf>
    <xf numFmtId="0" fontId="9" fillId="54" borderId="10" xfId="0" applyFont="1" applyFill="1" applyBorder="1" applyAlignment="1" applyProtection="1">
      <alignment horizontal="center" vertical="center" wrapText="1"/>
      <protection hidden="1"/>
    </xf>
    <xf numFmtId="0" fontId="16" fillId="54" borderId="10" xfId="0" applyFont="1" applyFill="1" applyBorder="1" applyAlignment="1" applyProtection="1">
      <alignment horizontal="center" vertical="center" wrapText="1"/>
      <protection hidden="1"/>
    </xf>
    <xf numFmtId="0" fontId="9" fillId="52" borderId="7" xfId="0" applyFont="1" applyFill="1" applyBorder="1" applyAlignment="1" applyProtection="1">
      <alignment horizontal="center" vertical="top" wrapText="1"/>
      <protection locked="0"/>
    </xf>
    <xf numFmtId="0" fontId="9" fillId="12" borderId="7" xfId="0" applyFont="1" applyFill="1" applyBorder="1" applyAlignment="1" applyProtection="1">
      <alignment horizontal="center" vertical="top" wrapText="1"/>
      <protection hidden="1"/>
    </xf>
    <xf numFmtId="0" fontId="59" fillId="48" borderId="13" xfId="0" applyFont="1" applyFill="1" applyBorder="1" applyAlignment="1" applyProtection="1">
      <alignment vertical="top"/>
      <protection hidden="1"/>
    </xf>
    <xf numFmtId="0" fontId="9" fillId="20" borderId="7" xfId="0" applyFont="1" applyFill="1" applyBorder="1" applyAlignment="1" applyProtection="1">
      <alignment horizontal="center" vertical="top" wrapText="1"/>
      <protection locked="0"/>
    </xf>
    <xf numFmtId="0" fontId="7" fillId="2" borderId="46" xfId="0" applyFont="1" applyFill="1" applyBorder="1" applyAlignment="1" applyProtection="1">
      <alignment wrapText="1"/>
      <protection hidden="1"/>
    </xf>
    <xf numFmtId="0" fontId="9" fillId="15" borderId="7" xfId="0" applyFont="1" applyFill="1" applyBorder="1" applyAlignment="1" applyProtection="1">
      <alignment horizontal="center" vertical="center"/>
      <protection locked="0"/>
    </xf>
    <xf numFmtId="0" fontId="13" fillId="0" borderId="7" xfId="0" applyFont="1" applyBorder="1" applyAlignment="1" applyProtection="1">
      <alignment horizontal="center" vertical="center" wrapText="1"/>
      <protection locked="0" hidden="1"/>
    </xf>
    <xf numFmtId="0" fontId="8" fillId="0" borderId="11" xfId="0" applyFont="1" applyBorder="1" applyAlignment="1" applyProtection="1">
      <alignment horizontal="center" vertical="center" wrapText="1"/>
      <protection locked="0" hidden="1"/>
    </xf>
    <xf numFmtId="0" fontId="9" fillId="39" borderId="7" xfId="0" applyFont="1" applyFill="1" applyBorder="1" applyAlignment="1" applyProtection="1">
      <alignment horizontal="center" vertical="center"/>
      <protection locked="0" hidden="1"/>
    </xf>
    <xf numFmtId="0" fontId="106" fillId="9" borderId="6" xfId="0" applyFont="1" applyFill="1" applyBorder="1" applyProtection="1">
      <protection locked="0" hidden="1"/>
    </xf>
    <xf numFmtId="0" fontId="11" fillId="20" borderId="4" xfId="0" applyFont="1" applyFill="1" applyBorder="1" applyAlignment="1" applyProtection="1">
      <alignment horizontal="center" vertical="top" wrapText="1"/>
      <protection locked="0"/>
    </xf>
    <xf numFmtId="0" fontId="11" fillId="20" borderId="11" xfId="0" applyFont="1" applyFill="1" applyBorder="1" applyAlignment="1" applyProtection="1">
      <alignment horizontal="center" vertical="top" wrapText="1"/>
      <protection locked="0"/>
    </xf>
    <xf numFmtId="0" fontId="13" fillId="20" borderId="10" xfId="0" applyFont="1" applyFill="1" applyBorder="1" applyAlignment="1" applyProtection="1">
      <alignment horizontal="center" vertical="top" wrapText="1"/>
      <protection locked="0"/>
    </xf>
    <xf numFmtId="0" fontId="21" fillId="35" borderId="11" xfId="0" applyFont="1" applyFill="1" applyBorder="1" applyAlignment="1" applyProtection="1">
      <alignment horizontal="center" wrapText="1"/>
      <protection locked="0"/>
    </xf>
    <xf numFmtId="0" fontId="9" fillId="0" borderId="11"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21" fillId="0" borderId="0" xfId="0" applyFont="1" applyAlignment="1" applyProtection="1">
      <alignment horizontal="center"/>
      <protection locked="0"/>
    </xf>
    <xf numFmtId="0" fontId="122" fillId="0" borderId="0" xfId="0" applyFont="1" applyAlignment="1" applyProtection="1">
      <alignment horizontal="center"/>
      <protection locked="0"/>
    </xf>
    <xf numFmtId="0" fontId="106" fillId="0" borderId="0" xfId="0" applyFont="1" applyAlignment="1" applyProtection="1">
      <alignment horizontal="center" wrapText="1"/>
      <protection locked="0"/>
    </xf>
    <xf numFmtId="4" fontId="9" fillId="0" borderId="0" xfId="0" applyNumberFormat="1" applyFont="1" applyProtection="1">
      <protection locked="0"/>
    </xf>
    <xf numFmtId="0" fontId="13" fillId="0" borderId="10" xfId="0" applyFont="1" applyBorder="1" applyAlignment="1" applyProtection="1">
      <alignment horizontal="left" vertical="center" wrapText="1"/>
      <protection locked="0"/>
    </xf>
    <xf numFmtId="0" fontId="13" fillId="20" borderId="6" xfId="0" applyFont="1" applyFill="1" applyBorder="1" applyAlignment="1" applyProtection="1">
      <alignment horizontal="left" vertical="center" wrapText="1"/>
      <protection locked="0"/>
    </xf>
    <xf numFmtId="0" fontId="13" fillId="20" borderId="9" xfId="0" applyFont="1" applyFill="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9" fillId="39" borderId="7" xfId="0" applyFont="1" applyFill="1" applyBorder="1" applyAlignment="1" applyProtection="1">
      <alignment horizontal="center" vertical="center"/>
      <protection locked="0"/>
    </xf>
    <xf numFmtId="0" fontId="8" fillId="0" borderId="7" xfId="0" applyFont="1" applyBorder="1" applyAlignment="1" applyProtection="1">
      <alignment horizontal="left" vertical="center" wrapText="1"/>
      <protection locked="0"/>
    </xf>
    <xf numFmtId="0" fontId="103" fillId="20" borderId="3" xfId="0" applyFont="1" applyFill="1" applyBorder="1" applyAlignment="1" applyProtection="1">
      <alignment horizontal="left" vertical="center" wrapText="1"/>
      <protection locked="0"/>
    </xf>
    <xf numFmtId="0" fontId="110" fillId="20" borderId="6" xfId="0" applyFont="1" applyFill="1" applyBorder="1" applyAlignment="1" applyProtection="1">
      <alignment horizontal="center" vertical="center" wrapText="1"/>
      <protection locked="0"/>
    </xf>
    <xf numFmtId="0" fontId="111" fillId="20" borderId="6" xfId="0" applyFont="1" applyFill="1" applyBorder="1" applyAlignment="1" applyProtection="1">
      <alignment wrapText="1"/>
      <protection locked="0"/>
    </xf>
    <xf numFmtId="0" fontId="111" fillId="20" borderId="9" xfId="0" applyFont="1" applyFill="1" applyBorder="1" applyAlignment="1" applyProtection="1">
      <alignment wrapText="1"/>
      <protection locked="0"/>
    </xf>
    <xf numFmtId="0" fontId="8" fillId="35" borderId="7" xfId="0" applyFont="1" applyFill="1" applyBorder="1" applyAlignment="1" applyProtection="1">
      <alignment vertical="top" wrapText="1"/>
      <protection locked="0"/>
    </xf>
    <xf numFmtId="0" fontId="9" fillId="20" borderId="7" xfId="0" applyFont="1" applyFill="1" applyBorder="1" applyAlignment="1" applyProtection="1">
      <alignment horizontal="center" vertical="top"/>
      <protection locked="0" hidden="1"/>
    </xf>
    <xf numFmtId="0" fontId="9" fillId="40" borderId="7" xfId="0" applyFont="1" applyFill="1" applyBorder="1" applyAlignment="1" applyProtection="1">
      <alignment horizontal="center" vertical="center"/>
      <protection locked="0"/>
    </xf>
    <xf numFmtId="0" fontId="0" fillId="0" borderId="0" xfId="0" applyAlignment="1">
      <alignment vertical="top"/>
    </xf>
    <xf numFmtId="0" fontId="7" fillId="2" borderId="15" xfId="0" applyFont="1" applyFill="1" applyBorder="1" applyAlignment="1" applyProtection="1">
      <alignment horizontal="center" wrapText="1"/>
      <protection hidden="1"/>
    </xf>
    <xf numFmtId="0" fontId="86" fillId="20" borderId="10" xfId="0" applyFont="1" applyFill="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hidden="1"/>
    </xf>
    <xf numFmtId="0" fontId="13" fillId="0" borderId="11" xfId="0" applyFont="1" applyBorder="1" applyAlignment="1" applyProtection="1">
      <alignment horizontal="center" vertical="center" wrapText="1"/>
      <protection locked="0" hidden="1"/>
    </xf>
    <xf numFmtId="0" fontId="9" fillId="40" borderId="12" xfId="0" applyFont="1" applyFill="1" applyBorder="1" applyAlignment="1" applyProtection="1">
      <alignment vertical="center" wrapText="1"/>
      <protection hidden="1"/>
    </xf>
    <xf numFmtId="0" fontId="11" fillId="20" borderId="4" xfId="0" applyFont="1" applyFill="1" applyBorder="1" applyAlignment="1" applyProtection="1">
      <alignment horizontal="center" vertical="center" wrapText="1"/>
      <protection locked="0" hidden="1"/>
    </xf>
    <xf numFmtId="0" fontId="9" fillId="0" borderId="7" xfId="0" applyFont="1" applyBorder="1" applyAlignment="1" applyProtection="1">
      <alignment horizontal="left" vertical="center" wrapText="1"/>
      <protection locked="0" hidden="1"/>
    </xf>
    <xf numFmtId="0" fontId="11" fillId="20" borderId="10" xfId="0" applyFont="1" applyFill="1" applyBorder="1" applyAlignment="1" applyProtection="1">
      <alignment horizontal="center" vertical="center" wrapText="1"/>
      <protection locked="0" hidden="1"/>
    </xf>
    <xf numFmtId="0" fontId="11" fillId="0" borderId="10" xfId="0" applyFont="1" applyBorder="1" applyAlignment="1" applyProtection="1">
      <alignment horizontal="center" vertical="center" wrapText="1"/>
      <protection locked="0" hidden="1"/>
    </xf>
    <xf numFmtId="0" fontId="11" fillId="20" borderId="11" xfId="0" applyFont="1" applyFill="1" applyBorder="1" applyAlignment="1" applyProtection="1">
      <alignment horizontal="center" vertical="center" wrapText="1"/>
      <protection locked="0" hidden="1"/>
    </xf>
    <xf numFmtId="0" fontId="9" fillId="0" borderId="10" xfId="0" applyFont="1" applyBorder="1" applyAlignment="1" applyProtection="1">
      <alignment horizontal="center" vertical="center" wrapText="1"/>
      <protection locked="0" hidden="1"/>
    </xf>
    <xf numFmtId="0" fontId="9" fillId="0" borderId="11" xfId="0" applyFont="1" applyBorder="1" applyAlignment="1" applyProtection="1">
      <alignment horizontal="center" vertical="center" wrapText="1"/>
      <protection locked="0" hidden="1"/>
    </xf>
    <xf numFmtId="0" fontId="11" fillId="0" borderId="11" xfId="0" applyFont="1" applyBorder="1" applyAlignment="1" applyProtection="1">
      <alignment horizontal="center" wrapText="1"/>
      <protection locked="0" hidden="1"/>
    </xf>
    <xf numFmtId="0" fontId="11" fillId="0" borderId="7" xfId="0" applyFont="1" applyBorder="1" applyAlignment="1" applyProtection="1">
      <alignment horizontal="left" vertical="center" wrapText="1"/>
      <protection locked="0" hidden="1"/>
    </xf>
    <xf numFmtId="0" fontId="9" fillId="15" borderId="7" xfId="0" applyFont="1" applyFill="1" applyBorder="1" applyAlignment="1" applyProtection="1">
      <alignment horizontal="center" vertical="center"/>
      <protection locked="0" hidden="1"/>
    </xf>
    <xf numFmtId="0" fontId="0" fillId="20" borderId="4" xfId="0" applyFill="1" applyBorder="1" applyAlignment="1" applyProtection="1">
      <alignment horizontal="center" vertical="top" wrapText="1"/>
      <protection locked="0" hidden="1"/>
    </xf>
    <xf numFmtId="0" fontId="8" fillId="20" borderId="9" xfId="0" applyFont="1" applyFill="1" applyBorder="1" applyAlignment="1" applyProtection="1">
      <alignment horizontal="center" vertical="center" wrapText="1"/>
      <protection locked="0" hidden="1"/>
    </xf>
    <xf numFmtId="0" fontId="0" fillId="20" borderId="11" xfId="0" applyFill="1" applyBorder="1" applyAlignment="1" applyProtection="1">
      <alignment horizontal="center" vertical="top" wrapText="1"/>
      <protection locked="0" hidden="1"/>
    </xf>
    <xf numFmtId="0" fontId="0" fillId="20" borderId="10" xfId="0" applyFill="1" applyBorder="1" applyAlignment="1" applyProtection="1">
      <alignment horizontal="center" vertical="top" wrapText="1"/>
      <protection locked="0" hidden="1"/>
    </xf>
    <xf numFmtId="0" fontId="0" fillId="0" borderId="11" xfId="0" applyBorder="1" applyAlignment="1" applyProtection="1">
      <alignment horizontal="center" vertical="top" wrapText="1"/>
      <protection locked="0" hidden="1"/>
    </xf>
    <xf numFmtId="0" fontId="0" fillId="20" borderId="4" xfId="0" applyFill="1" applyBorder="1" applyAlignment="1" applyProtection="1">
      <alignment horizontal="center" vertical="center" wrapText="1"/>
      <protection locked="0" hidden="1"/>
    </xf>
    <xf numFmtId="0" fontId="9" fillId="20" borderId="4" xfId="0" applyFont="1" applyFill="1" applyBorder="1" applyAlignment="1" applyProtection="1">
      <alignment horizontal="center" vertical="center" wrapText="1"/>
      <protection locked="0" hidden="1"/>
    </xf>
    <xf numFmtId="0" fontId="0" fillId="20" borderId="11" xfId="0" applyFill="1" applyBorder="1" applyAlignment="1" applyProtection="1">
      <alignment horizontal="center" vertical="center" wrapText="1"/>
      <protection locked="0" hidden="1"/>
    </xf>
    <xf numFmtId="0" fontId="13" fillId="20" borderId="10" xfId="0" applyFont="1" applyFill="1" applyBorder="1" applyAlignment="1" applyProtection="1">
      <alignment horizontal="center" vertical="center" wrapText="1"/>
      <protection locked="0" hidden="1"/>
    </xf>
    <xf numFmtId="0" fontId="0" fillId="20" borderId="4" xfId="0" applyFill="1" applyBorder="1" applyAlignment="1" applyProtection="1">
      <alignment horizontal="center" vertical="top" wrapText="1"/>
      <protection locked="0"/>
    </xf>
    <xf numFmtId="0" fontId="9" fillId="20" borderId="10" xfId="0" applyFont="1" applyFill="1" applyBorder="1" applyAlignment="1" applyProtection="1">
      <alignment horizontal="center" vertical="center" wrapText="1"/>
      <protection locked="0" hidden="1"/>
    </xf>
    <xf numFmtId="0" fontId="9" fillId="20" borderId="11" xfId="0" applyFont="1" applyFill="1" applyBorder="1" applyAlignment="1" applyProtection="1">
      <alignment horizontal="center" vertical="center" wrapText="1"/>
      <protection locked="0" hidden="1"/>
    </xf>
    <xf numFmtId="0" fontId="0" fillId="20" borderId="11" xfId="0" applyFill="1" applyBorder="1" applyAlignment="1" applyProtection="1">
      <alignment horizontal="center" vertical="top" wrapText="1"/>
      <protection locked="0"/>
    </xf>
    <xf numFmtId="0" fontId="9" fillId="52" borderId="7" xfId="0" applyFont="1" applyFill="1" applyBorder="1" applyAlignment="1" applyProtection="1">
      <alignment horizontal="center" vertical="top" wrapText="1"/>
      <protection locked="0" hidden="1"/>
    </xf>
    <xf numFmtId="0" fontId="8" fillId="20" borderId="11" xfId="0" applyFont="1" applyFill="1" applyBorder="1" applyAlignment="1" applyProtection="1">
      <alignment horizontal="center" vertical="center" wrapText="1"/>
      <protection locked="0" hidden="1"/>
    </xf>
    <xf numFmtId="0" fontId="9" fillId="33" borderId="7" xfId="0" applyFont="1" applyFill="1" applyBorder="1" applyAlignment="1" applyProtection="1">
      <alignment horizontal="center" vertical="center" wrapText="1"/>
      <protection locked="0" hidden="1"/>
    </xf>
    <xf numFmtId="0" fontId="11" fillId="52" borderId="7" xfId="0" applyFont="1" applyFill="1" applyBorder="1" applyAlignment="1" applyProtection="1">
      <alignment horizontal="center" vertical="top" wrapText="1"/>
      <protection locked="0" hidden="1"/>
    </xf>
    <xf numFmtId="0" fontId="9" fillId="52" borderId="7" xfId="0" applyFont="1" applyFill="1" applyBorder="1" applyAlignment="1" applyProtection="1">
      <alignment horizontal="center" vertical="center" wrapText="1"/>
      <protection locked="0"/>
    </xf>
    <xf numFmtId="0" fontId="9" fillId="52" borderId="7" xfId="0" applyFont="1" applyFill="1" applyBorder="1" applyAlignment="1" applyProtection="1">
      <alignment horizontal="center" vertical="center" wrapText="1"/>
      <protection locked="0" hidden="1"/>
    </xf>
    <xf numFmtId="0" fontId="9" fillId="52" borderId="7" xfId="0" applyFont="1" applyFill="1" applyBorder="1" applyAlignment="1" applyProtection="1">
      <alignment vertical="top" wrapText="1"/>
      <protection locked="0" hidden="1"/>
    </xf>
    <xf numFmtId="0" fontId="9" fillId="20" borderId="7" xfId="0" applyFont="1" applyFill="1" applyBorder="1" applyAlignment="1" applyProtection="1">
      <alignment horizontal="center" vertical="center" wrapText="1"/>
      <protection locked="0" hidden="1"/>
    </xf>
    <xf numFmtId="0" fontId="9" fillId="20" borderId="7" xfId="0" applyFont="1" applyFill="1" applyBorder="1" applyAlignment="1" applyProtection="1">
      <alignment vertical="top" wrapText="1"/>
      <protection locked="0"/>
    </xf>
    <xf numFmtId="0" fontId="0" fillId="20" borderId="13" xfId="0" applyFill="1" applyBorder="1" applyAlignment="1" applyProtection="1">
      <alignment horizontal="center" vertical="top" wrapText="1"/>
      <protection hidden="1"/>
    </xf>
    <xf numFmtId="0" fontId="8" fillId="20" borderId="10" xfId="0" applyFont="1" applyFill="1" applyBorder="1" applyAlignment="1" applyProtection="1">
      <alignment horizontal="center" vertical="center" wrapText="1"/>
      <protection locked="0" hidden="1"/>
    </xf>
    <xf numFmtId="0" fontId="8" fillId="20" borderId="4" xfId="0" applyFont="1" applyFill="1" applyBorder="1" applyAlignment="1" applyProtection="1">
      <alignment horizontal="center" vertical="center" wrapText="1"/>
      <protection locked="0" hidden="1"/>
    </xf>
    <xf numFmtId="0" fontId="8" fillId="20" borderId="7" xfId="0" applyFont="1" applyFill="1" applyBorder="1" applyAlignment="1" applyProtection="1">
      <alignment horizontal="center" vertical="top" wrapText="1"/>
      <protection locked="0"/>
    </xf>
    <xf numFmtId="0" fontId="16" fillId="20" borderId="7" xfId="0" applyFont="1" applyFill="1" applyBorder="1" applyAlignment="1" applyProtection="1">
      <alignment horizontal="center" vertical="top" wrapText="1"/>
      <protection locked="0"/>
    </xf>
    <xf numFmtId="0" fontId="86" fillId="0" borderId="3" xfId="0" applyFont="1" applyBorder="1" applyAlignment="1" applyProtection="1">
      <alignment horizontal="left" vertical="top" wrapText="1"/>
      <protection locked="0"/>
    </xf>
    <xf numFmtId="0" fontId="86" fillId="0" borderId="9" xfId="0" applyFont="1" applyBorder="1" applyAlignment="1" applyProtection="1">
      <alignment horizontal="left" vertical="top" wrapText="1"/>
      <protection locked="0"/>
    </xf>
    <xf numFmtId="0" fontId="30" fillId="20" borderId="0" xfId="0" applyFont="1" applyFill="1" applyAlignment="1" applyProtection="1">
      <alignment wrapText="1"/>
      <protection locked="0"/>
    </xf>
    <xf numFmtId="0" fontId="75" fillId="20" borderId="0" xfId="0" applyFont="1" applyFill="1" applyAlignment="1" applyProtection="1">
      <alignment horizontal="left" wrapText="1"/>
      <protection locked="0"/>
    </xf>
    <xf numFmtId="0" fontId="74" fillId="20" borderId="0" xfId="0" applyFont="1" applyFill="1" applyAlignment="1" applyProtection="1">
      <alignment wrapText="1"/>
      <protection locked="0"/>
    </xf>
    <xf numFmtId="0" fontId="13" fillId="20" borderId="60" xfId="0" applyFont="1" applyFill="1" applyBorder="1" applyAlignment="1" applyProtection="1">
      <alignment vertical="top" wrapText="1"/>
      <protection hidden="1"/>
    </xf>
    <xf numFmtId="0" fontId="0" fillId="20" borderId="0" xfId="0" applyFill="1" applyAlignment="1" applyProtection="1">
      <alignment vertical="top" wrapText="1"/>
      <protection hidden="1"/>
    </xf>
    <xf numFmtId="0" fontId="86" fillId="0" borderId="7" xfId="0" applyFont="1" applyBorder="1" applyAlignment="1" applyProtection="1">
      <alignment horizontal="center" vertical="center" wrapText="1"/>
      <protection locked="0"/>
    </xf>
    <xf numFmtId="0" fontId="9" fillId="8" borderId="11" xfId="0" applyFont="1" applyFill="1" applyBorder="1" applyAlignment="1" applyProtection="1">
      <alignment horizontal="center" vertical="center"/>
      <protection hidden="1"/>
    </xf>
    <xf numFmtId="0" fontId="20" fillId="20" borderId="8" xfId="0" applyFont="1" applyFill="1" applyBorder="1" applyAlignment="1" applyProtection="1">
      <alignment horizontal="left" wrapText="1"/>
      <protection locked="0"/>
    </xf>
    <xf numFmtId="4" fontId="64" fillId="35" borderId="7" xfId="0" applyNumberFormat="1" applyFont="1" applyFill="1" applyBorder="1" applyAlignment="1" applyProtection="1">
      <alignment horizontal="center" vertical="center"/>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hidden="1"/>
    </xf>
    <xf numFmtId="0" fontId="124" fillId="18" borderId="15" xfId="0" applyFont="1" applyFill="1" applyBorder="1" applyAlignment="1" applyProtection="1">
      <alignment horizontal="right" wrapText="1"/>
      <protection locked="0" hidden="1"/>
    </xf>
    <xf numFmtId="0" fontId="6" fillId="3" borderId="15" xfId="0" applyFont="1" applyFill="1" applyBorder="1" applyAlignment="1" applyProtection="1">
      <alignment wrapText="1"/>
      <protection locked="0" hidden="1"/>
    </xf>
    <xf numFmtId="0" fontId="7" fillId="5" borderId="15" xfId="0" applyFont="1" applyFill="1" applyBorder="1" applyAlignment="1" applyProtection="1">
      <alignment wrapText="1"/>
      <protection locked="0" hidden="1"/>
    </xf>
    <xf numFmtId="2" fontId="8" fillId="0" borderId="15" xfId="0" applyNumberFormat="1" applyFont="1" applyBorder="1" applyAlignment="1" applyProtection="1">
      <alignment wrapText="1"/>
      <protection locked="0" hidden="1"/>
    </xf>
    <xf numFmtId="0" fontId="6" fillId="7" borderId="15" xfId="0" applyFont="1" applyFill="1" applyBorder="1" applyAlignment="1" applyProtection="1">
      <alignment wrapText="1"/>
      <protection locked="0" hidden="1"/>
    </xf>
    <xf numFmtId="0" fontId="10" fillId="8" borderId="15" xfId="0" applyFont="1" applyFill="1" applyBorder="1" applyAlignment="1" applyProtection="1">
      <alignment wrapText="1"/>
      <protection locked="0" hidden="1"/>
    </xf>
    <xf numFmtId="0" fontId="11" fillId="25" borderId="27" xfId="0" applyFont="1" applyFill="1" applyBorder="1" applyAlignment="1" applyProtection="1">
      <alignment horizontal="center" wrapText="1"/>
      <protection locked="0"/>
    </xf>
    <xf numFmtId="4" fontId="64" fillId="35" borderId="4" xfId="0" applyNumberFormat="1" applyFont="1" applyFill="1" applyBorder="1" applyAlignment="1" applyProtection="1">
      <alignment horizontal="center" vertical="center"/>
      <protection locked="0"/>
    </xf>
    <xf numFmtId="0" fontId="58" fillId="20" borderId="11" xfId="0" applyFont="1" applyFill="1" applyBorder="1" applyAlignment="1" applyProtection="1">
      <alignment horizontal="center" vertical="center" wrapText="1"/>
      <protection locked="0"/>
    </xf>
    <xf numFmtId="0" fontId="13" fillId="20" borderId="10" xfId="0" applyFont="1" applyFill="1" applyBorder="1" applyAlignment="1" applyProtection="1">
      <alignment horizontal="center" vertical="top" wrapText="1"/>
      <protection locked="0" hidden="1"/>
    </xf>
    <xf numFmtId="0" fontId="20" fillId="20" borderId="0" xfId="0" applyFont="1" applyFill="1" applyAlignment="1" applyProtection="1">
      <alignment horizontal="left" wrapText="1"/>
      <protection locked="0"/>
    </xf>
    <xf numFmtId="0" fontId="20" fillId="20" borderId="90" xfId="0" applyFont="1" applyFill="1" applyBorder="1" applyAlignment="1" applyProtection="1">
      <alignment horizontal="left" wrapText="1"/>
      <protection locked="0"/>
    </xf>
    <xf numFmtId="0" fontId="16" fillId="0" borderId="7" xfId="0" applyFont="1" applyBorder="1" applyAlignment="1" applyProtection="1">
      <alignment horizontal="center" vertical="center" wrapText="1"/>
      <protection locked="0" hidden="1"/>
    </xf>
    <xf numFmtId="0" fontId="14" fillId="0" borderId="10" xfId="0" applyFont="1" applyBorder="1" applyAlignment="1" applyProtection="1">
      <alignment horizontal="center" vertical="center" wrapText="1"/>
      <protection locked="0" hidden="1"/>
    </xf>
    <xf numFmtId="0" fontId="16" fillId="0" borderId="10" xfId="0" applyFont="1" applyBorder="1" applyAlignment="1" applyProtection="1">
      <alignment horizontal="left" vertical="center" wrapText="1"/>
      <protection locked="0" hidden="1"/>
    </xf>
    <xf numFmtId="0" fontId="9" fillId="56" borderId="7" xfId="0" applyFont="1" applyFill="1" applyBorder="1" applyAlignment="1" applyProtection="1">
      <alignment horizontal="left" vertical="center" wrapText="1"/>
      <protection locked="0" hidden="1"/>
    </xf>
    <xf numFmtId="0" fontId="11" fillId="0" borderId="7" xfId="0" applyFont="1" applyBorder="1" applyAlignment="1" applyProtection="1">
      <alignment horizontal="center" vertical="center" wrapText="1"/>
      <protection locked="0" hidden="1"/>
    </xf>
    <xf numFmtId="2" fontId="20" fillId="35" borderId="7" xfId="0" applyNumberFormat="1" applyFont="1" applyFill="1" applyBorder="1" applyAlignment="1" applyProtection="1">
      <alignment horizontal="center" vertical="center" wrapText="1"/>
      <protection locked="0"/>
    </xf>
    <xf numFmtId="4" fontId="20" fillId="35" borderId="13" xfId="0" applyNumberFormat="1" applyFont="1" applyFill="1" applyBorder="1" applyAlignment="1" applyProtection="1">
      <alignment horizontal="center" wrapText="1"/>
      <protection locked="0"/>
    </xf>
    <xf numFmtId="2" fontId="20" fillId="35" borderId="10" xfId="0" applyNumberFormat="1" applyFont="1" applyFill="1" applyBorder="1" applyAlignment="1" applyProtection="1">
      <alignment horizontal="center" wrapText="1"/>
      <protection locked="0"/>
    </xf>
    <xf numFmtId="2" fontId="20" fillId="35" borderId="7" xfId="0" applyNumberFormat="1" applyFont="1" applyFill="1" applyBorder="1" applyAlignment="1" applyProtection="1">
      <alignment horizontal="center" wrapText="1"/>
      <protection locked="0"/>
    </xf>
    <xf numFmtId="4" fontId="20" fillId="35" borderId="9" xfId="0" applyNumberFormat="1" applyFont="1" applyFill="1" applyBorder="1" applyAlignment="1" applyProtection="1">
      <alignment horizontal="center" wrapText="1"/>
      <protection locked="0"/>
    </xf>
    <xf numFmtId="4" fontId="77" fillId="35" borderId="11" xfId="0" applyNumberFormat="1" applyFont="1" applyFill="1" applyBorder="1" applyAlignment="1" applyProtection="1">
      <alignment horizontal="center" wrapText="1"/>
      <protection locked="0"/>
    </xf>
    <xf numFmtId="4" fontId="77" fillId="35" borderId="7" xfId="0" applyNumberFormat="1" applyFont="1" applyFill="1" applyBorder="1" applyAlignment="1" applyProtection="1">
      <alignment horizontal="center" wrapText="1"/>
      <protection locked="0"/>
    </xf>
    <xf numFmtId="0" fontId="8" fillId="35" borderId="11" xfId="0" applyFont="1" applyFill="1" applyBorder="1" applyAlignment="1" applyProtection="1">
      <alignment horizontal="center" vertical="center" wrapText="1"/>
      <protection locked="0" hidden="1"/>
    </xf>
    <xf numFmtId="0" fontId="8" fillId="35" borderId="12" xfId="0" applyFont="1" applyFill="1" applyBorder="1" applyAlignment="1" applyProtection="1">
      <alignment vertical="top" wrapText="1"/>
      <protection locked="0"/>
    </xf>
    <xf numFmtId="0" fontId="8" fillId="35" borderId="14" xfId="0" applyFont="1" applyFill="1" applyBorder="1" applyAlignment="1" applyProtection="1">
      <alignment vertical="top" wrapText="1"/>
      <protection locked="0"/>
    </xf>
    <xf numFmtId="0" fontId="8" fillId="35" borderId="13" xfId="0" applyFont="1" applyFill="1" applyBorder="1" applyAlignment="1" applyProtection="1">
      <alignment vertical="top" wrapText="1"/>
      <protection locked="0"/>
    </xf>
    <xf numFmtId="0" fontId="7" fillId="35" borderId="33" xfId="0" applyFont="1" applyFill="1" applyBorder="1" applyAlignment="1" applyProtection="1">
      <alignment vertical="top" wrapText="1"/>
      <protection locked="0"/>
    </xf>
    <xf numFmtId="0" fontId="7" fillId="35" borderId="15" xfId="0" quotePrefix="1" applyFont="1" applyFill="1" applyBorder="1" applyAlignment="1" applyProtection="1">
      <alignment vertical="top" wrapText="1"/>
      <protection locked="0"/>
    </xf>
    <xf numFmtId="0" fontId="7" fillId="35" borderId="15" xfId="0" applyFont="1" applyFill="1" applyBorder="1" applyAlignment="1" applyProtection="1">
      <alignment vertical="top" wrapText="1"/>
      <protection locked="0"/>
    </xf>
    <xf numFmtId="0" fontId="9" fillId="37" borderId="5" xfId="0" applyFont="1" applyFill="1" applyBorder="1" applyAlignment="1" applyProtection="1">
      <alignment vertical="top" wrapText="1"/>
      <protection hidden="1"/>
    </xf>
    <xf numFmtId="0" fontId="8" fillId="37" borderId="5" xfId="0" applyFont="1" applyFill="1" applyBorder="1" applyAlignment="1" applyProtection="1">
      <alignment vertical="top" wrapText="1"/>
      <protection hidden="1"/>
    </xf>
    <xf numFmtId="0" fontId="9" fillId="36" borderId="4" xfId="0" applyFont="1" applyFill="1" applyBorder="1" applyAlignment="1">
      <alignment horizontal="center" vertical="top" wrapText="1"/>
    </xf>
    <xf numFmtId="0" fontId="9" fillId="41" borderId="4" xfId="0" applyFont="1" applyFill="1" applyBorder="1" applyAlignment="1" applyProtection="1">
      <alignment horizontal="center" vertical="center" wrapText="1"/>
      <protection hidden="1"/>
    </xf>
    <xf numFmtId="0" fontId="9" fillId="20" borderId="4" xfId="0" applyFont="1" applyFill="1" applyBorder="1" applyAlignment="1" applyProtection="1">
      <alignment horizontal="center" vertical="top"/>
      <protection locked="0"/>
    </xf>
    <xf numFmtId="0" fontId="9" fillId="37" borderId="11" xfId="0" applyFont="1" applyFill="1" applyBorder="1" applyAlignment="1" applyProtection="1">
      <alignment horizontal="center" vertical="center" wrapText="1"/>
      <protection hidden="1"/>
    </xf>
    <xf numFmtId="0" fontId="9" fillId="37" borderId="11" xfId="0" applyFont="1" applyFill="1" applyBorder="1" applyAlignment="1" applyProtection="1">
      <alignment horizontal="center" vertical="center"/>
      <protection hidden="1"/>
    </xf>
    <xf numFmtId="0" fontId="9" fillId="37" borderId="92" xfId="0" applyFont="1" applyFill="1" applyBorder="1" applyAlignment="1" applyProtection="1">
      <alignment horizontal="left" vertical="top"/>
      <protection hidden="1"/>
    </xf>
    <xf numFmtId="0" fontId="9" fillId="37" borderId="93" xfId="0" applyFont="1" applyFill="1" applyBorder="1" applyAlignment="1" applyProtection="1">
      <alignment vertical="top" wrapText="1"/>
      <protection hidden="1"/>
    </xf>
    <xf numFmtId="0" fontId="9" fillId="37" borderId="94" xfId="0" applyFont="1" applyFill="1" applyBorder="1" applyAlignment="1">
      <alignment horizontal="center" vertical="center" wrapText="1"/>
    </xf>
    <xf numFmtId="0" fontId="9" fillId="37" borderId="30" xfId="0" applyFont="1" applyFill="1" applyBorder="1" applyAlignment="1" applyProtection="1">
      <alignment horizontal="center" vertical="center" wrapText="1"/>
      <protection hidden="1"/>
    </xf>
    <xf numFmtId="0" fontId="9" fillId="37" borderId="30" xfId="0" applyFont="1" applyFill="1" applyBorder="1" applyAlignment="1" applyProtection="1">
      <alignment horizontal="center" vertical="center"/>
      <protection hidden="1"/>
    </xf>
    <xf numFmtId="0" fontId="77" fillId="35" borderId="95" xfId="0" applyFont="1" applyFill="1" applyBorder="1" applyAlignment="1" applyProtection="1">
      <alignment horizontal="center" vertical="center" wrapText="1"/>
      <protection locked="0" hidden="1"/>
    </xf>
    <xf numFmtId="0" fontId="77" fillId="35" borderId="10" xfId="0" applyFont="1" applyFill="1" applyBorder="1" applyAlignment="1" applyProtection="1">
      <alignment horizontal="center" vertical="center" wrapText="1"/>
      <protection locked="0" hidden="1"/>
    </xf>
    <xf numFmtId="0" fontId="22" fillId="35" borderId="10" xfId="0" applyFont="1" applyFill="1" applyBorder="1" applyAlignment="1" applyProtection="1">
      <alignment horizontal="center" vertical="top" wrapText="1"/>
      <protection locked="0"/>
    </xf>
    <xf numFmtId="0" fontId="9" fillId="37" borderId="11" xfId="0" applyFont="1" applyFill="1" applyBorder="1" applyAlignment="1">
      <alignment horizontal="center" vertical="center" wrapText="1"/>
    </xf>
    <xf numFmtId="0" fontId="77" fillId="35" borderId="97" xfId="0" applyFont="1" applyFill="1" applyBorder="1" applyAlignment="1" applyProtection="1">
      <alignment horizontal="center" vertical="center" wrapText="1"/>
      <protection locked="0" hidden="1"/>
    </xf>
    <xf numFmtId="0" fontId="8" fillId="35" borderId="97" xfId="0" applyFont="1" applyFill="1" applyBorder="1" applyAlignment="1" applyProtection="1">
      <alignment vertical="top" wrapText="1"/>
      <protection locked="0"/>
    </xf>
    <xf numFmtId="0" fontId="8" fillId="35" borderId="101" xfId="0" applyFont="1" applyFill="1" applyBorder="1" applyAlignment="1" applyProtection="1">
      <alignment horizontal="center" vertical="center" wrapText="1"/>
      <protection locked="0"/>
    </xf>
    <xf numFmtId="0" fontId="10" fillId="0" borderId="102" xfId="0" applyFont="1" applyBorder="1" applyAlignment="1" applyProtection="1">
      <alignment vertical="center"/>
      <protection locked="0"/>
    </xf>
    <xf numFmtId="0" fontId="7" fillId="0" borderId="102" xfId="0" applyFont="1" applyBorder="1" applyAlignment="1" applyProtection="1">
      <alignment horizontal="center"/>
      <protection locked="0"/>
    </xf>
    <xf numFmtId="0" fontId="9" fillId="40" borderId="30" xfId="0" applyFont="1" applyFill="1" applyBorder="1" applyAlignment="1" applyProtection="1">
      <alignment horizontal="left" vertical="center"/>
      <protection hidden="1"/>
    </xf>
    <xf numFmtId="0" fontId="9" fillId="40" borderId="30" xfId="0" applyFont="1" applyFill="1" applyBorder="1" applyAlignment="1" applyProtection="1">
      <alignment vertical="center" wrapText="1"/>
      <protection hidden="1"/>
    </xf>
    <xf numFmtId="0" fontId="9" fillId="40" borderId="30" xfId="0" applyFont="1" applyFill="1" applyBorder="1" applyAlignment="1">
      <alignment horizontal="center" vertical="center" wrapText="1"/>
    </xf>
    <xf numFmtId="0" fontId="9" fillId="40" borderId="30" xfId="0" applyFont="1" applyFill="1" applyBorder="1" applyAlignment="1" applyProtection="1">
      <alignment horizontal="center" vertical="center" wrapText="1"/>
      <protection hidden="1"/>
    </xf>
    <xf numFmtId="0" fontId="9" fillId="40" borderId="30" xfId="0" applyFont="1" applyFill="1" applyBorder="1" applyAlignment="1" applyProtection="1">
      <alignment horizontal="center" vertical="center"/>
      <protection hidden="1"/>
    </xf>
    <xf numFmtId="0" fontId="22" fillId="35" borderId="10" xfId="0" applyFont="1" applyFill="1" applyBorder="1" applyAlignment="1" applyProtection="1">
      <alignment horizontal="center" wrapText="1"/>
      <protection locked="0"/>
    </xf>
    <xf numFmtId="0" fontId="0" fillId="0" borderId="4" xfId="0" applyBorder="1" applyAlignment="1" applyProtection="1">
      <alignment wrapText="1"/>
      <protection locked="0"/>
    </xf>
    <xf numFmtId="0" fontId="10" fillId="38" borderId="1" xfId="0" applyFont="1" applyFill="1" applyBorder="1" applyProtection="1">
      <protection hidden="1"/>
    </xf>
    <xf numFmtId="0" fontId="10" fillId="38" borderId="2" xfId="0" applyFont="1" applyFill="1" applyBorder="1" applyProtection="1">
      <protection hidden="1"/>
    </xf>
    <xf numFmtId="0" fontId="10" fillId="38" borderId="3" xfId="0" applyFont="1" applyFill="1" applyBorder="1" applyAlignment="1">
      <alignment horizontal="center"/>
    </xf>
    <xf numFmtId="0" fontId="10" fillId="38" borderId="10" xfId="0" applyFont="1" applyFill="1" applyBorder="1" applyAlignment="1" applyProtection="1">
      <alignment horizontal="center" vertical="center"/>
      <protection hidden="1"/>
    </xf>
    <xf numFmtId="0" fontId="10" fillId="38" borderId="10" xfId="0" applyFont="1" applyFill="1" applyBorder="1" applyAlignment="1" applyProtection="1">
      <alignment horizontal="center" vertical="center"/>
      <protection locked="0"/>
    </xf>
    <xf numFmtId="0" fontId="9" fillId="39" borderId="30" xfId="0" applyFont="1" applyFill="1" applyBorder="1" applyProtection="1">
      <protection hidden="1"/>
    </xf>
    <xf numFmtId="0" fontId="58" fillId="39" borderId="30" xfId="0" applyFont="1" applyFill="1" applyBorder="1" applyAlignment="1">
      <alignment horizontal="center"/>
    </xf>
    <xf numFmtId="0" fontId="9" fillId="39" borderId="30" xfId="0" applyFont="1" applyFill="1" applyBorder="1" applyAlignment="1" applyProtection="1">
      <alignment horizontal="center" vertical="center"/>
      <protection hidden="1"/>
    </xf>
    <xf numFmtId="0" fontId="9" fillId="39" borderId="91" xfId="0" applyFont="1" applyFill="1" applyBorder="1" applyAlignment="1" applyProtection="1">
      <alignment horizontal="center" vertical="center"/>
      <protection locked="0"/>
    </xf>
    <xf numFmtId="0" fontId="9" fillId="40" borderId="52" xfId="0" applyFont="1" applyFill="1" applyBorder="1" applyAlignment="1" applyProtection="1">
      <alignment vertical="center" wrapText="1"/>
      <protection hidden="1"/>
    </xf>
    <xf numFmtId="0" fontId="8" fillId="35" borderId="95" xfId="0" applyFont="1" applyFill="1" applyBorder="1" applyAlignment="1" applyProtection="1">
      <alignment vertical="top" wrapText="1"/>
      <protection locked="0" hidden="1"/>
    </xf>
    <xf numFmtId="0" fontId="8" fillId="35" borderId="96" xfId="0" applyFont="1" applyFill="1" applyBorder="1" applyAlignment="1" applyProtection="1">
      <alignment horizontal="center" vertical="center" wrapText="1"/>
      <protection locked="0" hidden="1"/>
    </xf>
    <xf numFmtId="0" fontId="8" fillId="35" borderId="10" xfId="0" applyFont="1" applyFill="1" applyBorder="1" applyAlignment="1" applyProtection="1">
      <alignment vertical="top" wrapText="1"/>
      <protection locked="0"/>
    </xf>
    <xf numFmtId="0" fontId="9" fillId="37" borderId="93" xfId="0" applyFont="1" applyFill="1" applyBorder="1" applyAlignment="1" applyProtection="1">
      <alignment horizontal="left" vertical="top"/>
      <protection hidden="1"/>
    </xf>
    <xf numFmtId="0" fontId="9" fillId="37" borderId="94" xfId="0" applyFont="1" applyFill="1" applyBorder="1" applyAlignment="1" applyProtection="1">
      <alignment horizontal="left" vertical="top"/>
      <protection hidden="1"/>
    </xf>
    <xf numFmtId="0" fontId="9" fillId="40" borderId="11" xfId="0" applyFont="1" applyFill="1" applyBorder="1" applyAlignment="1" applyProtection="1">
      <alignment horizontal="left" vertical="center"/>
      <protection hidden="1"/>
    </xf>
    <xf numFmtId="0" fontId="9" fillId="40" borderId="11" xfId="0" applyFont="1" applyFill="1" applyBorder="1" applyAlignment="1" applyProtection="1">
      <alignment vertical="center"/>
      <protection hidden="1"/>
    </xf>
    <xf numFmtId="0" fontId="11" fillId="42" borderId="11" xfId="0" applyFont="1" applyFill="1" applyBorder="1" applyAlignment="1">
      <alignment horizontal="center" vertical="center" wrapText="1"/>
    </xf>
    <xf numFmtId="0" fontId="9" fillId="40" borderId="11" xfId="0" applyFont="1" applyFill="1" applyBorder="1" applyAlignment="1" applyProtection="1">
      <alignment horizontal="center" vertical="center" wrapText="1"/>
      <protection hidden="1"/>
    </xf>
    <xf numFmtId="0" fontId="9" fillId="40" borderId="11" xfId="0" applyFont="1" applyFill="1" applyBorder="1" applyAlignment="1" applyProtection="1">
      <alignment horizontal="center" vertical="center"/>
      <protection hidden="1"/>
    </xf>
    <xf numFmtId="0" fontId="8" fillId="35" borderId="61" xfId="0" applyFont="1" applyFill="1" applyBorder="1" applyAlignment="1">
      <alignment horizontal="center" wrapText="1"/>
    </xf>
    <xf numFmtId="0" fontId="8" fillId="0" borderId="95" xfId="0" applyFont="1" applyBorder="1" applyAlignment="1" applyProtection="1">
      <alignment horizontal="center" vertical="center" wrapText="1"/>
      <protection hidden="1"/>
    </xf>
    <xf numFmtId="0" fontId="8" fillId="0" borderId="103" xfId="0" applyFont="1" applyBorder="1" applyAlignment="1" applyProtection="1">
      <alignment wrapText="1"/>
      <protection locked="0"/>
    </xf>
    <xf numFmtId="0" fontId="8" fillId="35" borderId="96" xfId="0" applyFont="1" applyFill="1" applyBorder="1" applyAlignment="1" applyProtection="1">
      <alignment horizontal="center" wrapText="1"/>
      <protection locked="0"/>
    </xf>
    <xf numFmtId="0" fontId="8" fillId="0" borderId="96" xfId="0" applyFont="1" applyBorder="1" applyAlignment="1" applyProtection="1">
      <alignment horizontal="center" vertical="center" wrapText="1"/>
      <protection hidden="1"/>
    </xf>
    <xf numFmtId="0" fontId="8" fillId="0" borderId="96" xfId="0" applyFont="1" applyBorder="1" applyAlignment="1" applyProtection="1">
      <alignment horizontal="left" vertical="center" wrapText="1"/>
      <protection locked="0"/>
    </xf>
    <xf numFmtId="0" fontId="0" fillId="20" borderId="4" xfId="0" applyFill="1" applyBorder="1" applyAlignment="1" applyProtection="1">
      <alignment horizontal="center" vertical="top"/>
      <protection locked="0"/>
    </xf>
    <xf numFmtId="0" fontId="0" fillId="20" borderId="10" xfId="0" applyFill="1" applyBorder="1" applyAlignment="1" applyProtection="1">
      <alignment horizontal="center" vertical="top"/>
      <protection locked="0"/>
    </xf>
    <xf numFmtId="0" fontId="0" fillId="20" borderId="11" xfId="0" applyFill="1" applyBorder="1" applyAlignment="1" applyProtection="1">
      <alignment horizontal="center" vertical="top"/>
      <protection locked="0"/>
    </xf>
    <xf numFmtId="0" fontId="0" fillId="0" borderId="11" xfId="0" applyBorder="1" applyAlignment="1" applyProtection="1">
      <alignment horizontal="center" vertical="top"/>
      <protection locked="0"/>
    </xf>
    <xf numFmtId="4" fontId="20" fillId="35" borderId="7" xfId="0" applyNumberFormat="1" applyFont="1" applyFill="1" applyBorder="1" applyAlignment="1" applyProtection="1">
      <alignment horizontal="center" vertical="center" wrapText="1"/>
      <protection locked="0"/>
    </xf>
    <xf numFmtId="3" fontId="20" fillId="35" borderId="7" xfId="0" applyNumberFormat="1" applyFont="1" applyFill="1" applyBorder="1" applyAlignment="1" applyProtection="1">
      <alignment horizontal="center" vertical="center" wrapText="1"/>
      <protection locked="0"/>
    </xf>
    <xf numFmtId="3" fontId="19" fillId="35" borderId="13" xfId="0" applyNumberFormat="1" applyFont="1" applyFill="1" applyBorder="1" applyAlignment="1" applyProtection="1">
      <alignment horizontal="center" vertical="center" wrapText="1"/>
      <protection locked="0"/>
    </xf>
    <xf numFmtId="1" fontId="20" fillId="35" borderId="7" xfId="0" applyNumberFormat="1" applyFont="1" applyFill="1" applyBorder="1" applyAlignment="1" applyProtection="1">
      <alignment horizontal="center" vertical="center" wrapText="1"/>
      <protection locked="0"/>
    </xf>
    <xf numFmtId="1" fontId="20" fillId="35" borderId="10" xfId="0" applyNumberFormat="1" applyFont="1" applyFill="1" applyBorder="1" applyAlignment="1" applyProtection="1">
      <alignment horizontal="center" vertical="center" wrapText="1"/>
      <protection locked="0"/>
    </xf>
    <xf numFmtId="4" fontId="20" fillId="32" borderId="49" xfId="0" applyNumberFormat="1" applyFont="1" applyFill="1" applyBorder="1" applyAlignment="1" applyProtection="1">
      <alignment horizontal="center" vertical="center" wrapText="1"/>
      <protection hidden="1"/>
    </xf>
    <xf numFmtId="0" fontId="7" fillId="0" borderId="0" xfId="0" applyFont="1" applyAlignment="1" applyProtection="1">
      <alignment wrapText="1"/>
      <protection hidden="1"/>
    </xf>
    <xf numFmtId="0" fontId="15" fillId="0" borderId="0" xfId="0" applyFont="1" applyAlignment="1" applyProtection="1">
      <alignment wrapText="1"/>
      <protection hidden="1"/>
    </xf>
    <xf numFmtId="0" fontId="103" fillId="50" borderId="47" xfId="0" applyFont="1" applyFill="1" applyBorder="1" applyAlignment="1">
      <alignment horizontal="center" vertical="top" wrapText="1"/>
    </xf>
    <xf numFmtId="0" fontId="2" fillId="0" borderId="16" xfId="2" applyFont="1" applyBorder="1" applyAlignment="1" applyProtection="1">
      <alignment horizontal="center" vertical="center" wrapText="1"/>
      <protection hidden="1"/>
    </xf>
    <xf numFmtId="0" fontId="13" fillId="20" borderId="7" xfId="0" applyFont="1" applyFill="1" applyBorder="1" applyAlignment="1">
      <alignment vertical="top" wrapText="1"/>
    </xf>
    <xf numFmtId="0" fontId="1" fillId="0" borderId="16" xfId="2" applyFont="1" applyBorder="1" applyAlignment="1" applyProtection="1">
      <alignment horizontal="center" vertical="center" wrapText="1"/>
      <protection hidden="1"/>
    </xf>
    <xf numFmtId="0" fontId="27" fillId="19" borderId="29" xfId="2" applyFont="1" applyFill="1" applyBorder="1" applyAlignment="1" applyProtection="1">
      <alignment horizontal="left"/>
      <protection hidden="1"/>
    </xf>
    <xf numFmtId="0" fontId="0" fillId="0" borderId="0" xfId="0" applyAlignment="1">
      <alignment horizontal="left"/>
    </xf>
    <xf numFmtId="0" fontId="118" fillId="20" borderId="0" xfId="2" applyFont="1" applyFill="1" applyAlignment="1" applyProtection="1">
      <alignment horizontal="center" vertical="top" wrapText="1"/>
      <protection hidden="1"/>
    </xf>
    <xf numFmtId="0" fontId="0" fillId="0" borderId="0" xfId="0"/>
    <xf numFmtId="0" fontId="117" fillId="20" borderId="0" xfId="2" applyFont="1" applyFill="1" applyAlignment="1" applyProtection="1">
      <alignment horizontal="center" vertical="top" wrapText="1"/>
      <protection hidden="1"/>
    </xf>
    <xf numFmtId="0" fontId="119" fillId="20" borderId="0" xfId="2" applyFont="1" applyFill="1" applyAlignment="1" applyProtection="1">
      <alignment horizontal="center" vertical="top" wrapText="1"/>
      <protection hidden="1"/>
    </xf>
    <xf numFmtId="0" fontId="4" fillId="20" borderId="106" xfId="2" applyFill="1" applyBorder="1" applyAlignment="1" applyProtection="1">
      <alignment vertical="top"/>
      <protection hidden="1"/>
    </xf>
    <xf numFmtId="0" fontId="0" fillId="0" borderId="106" xfId="0" applyBorder="1" applyAlignment="1">
      <alignment vertical="top"/>
    </xf>
    <xf numFmtId="0" fontId="4" fillId="20" borderId="0" xfId="2" applyFill="1" applyProtection="1">
      <protection hidden="1"/>
    </xf>
    <xf numFmtId="0" fontId="23" fillId="0" borderId="0" xfId="0" applyFont="1" applyAlignment="1" applyProtection="1">
      <alignment horizontal="center" wrapText="1"/>
      <protection hidden="1"/>
    </xf>
    <xf numFmtId="0" fontId="23" fillId="20" borderId="0" xfId="0" applyFont="1" applyFill="1" applyAlignment="1" applyProtection="1">
      <alignment horizontal="center" wrapText="1"/>
      <protection hidden="1"/>
    </xf>
    <xf numFmtId="0" fontId="9" fillId="45" borderId="47" xfId="0" applyFont="1" applyFill="1" applyBorder="1" applyAlignment="1" applyProtection="1">
      <alignment vertical="top" wrapText="1"/>
      <protection hidden="1"/>
    </xf>
    <xf numFmtId="0" fontId="66" fillId="45" borderId="43" xfId="0" applyFont="1" applyFill="1" applyBorder="1" applyAlignment="1" applyProtection="1">
      <alignment vertical="top" wrapText="1"/>
      <protection hidden="1"/>
    </xf>
    <xf numFmtId="0" fontId="66" fillId="45" borderId="48" xfId="0" applyFont="1" applyFill="1" applyBorder="1" applyAlignment="1" applyProtection="1">
      <alignment vertical="top" wrapText="1"/>
      <protection hidden="1"/>
    </xf>
    <xf numFmtId="0" fontId="10" fillId="44" borderId="49" xfId="0" applyFont="1" applyFill="1" applyBorder="1" applyAlignment="1" applyProtection="1">
      <alignment horizontal="left" wrapText="1"/>
      <protection hidden="1"/>
    </xf>
    <xf numFmtId="0" fontId="10" fillId="44" borderId="45" xfId="0" applyFont="1" applyFill="1" applyBorder="1" applyAlignment="1" applyProtection="1">
      <alignment horizontal="left" wrapText="1"/>
      <protection hidden="1"/>
    </xf>
    <xf numFmtId="0" fontId="0" fillId="0" borderId="45" xfId="0" applyBorder="1" applyAlignment="1" applyProtection="1">
      <alignment horizontal="left" wrapText="1"/>
      <protection hidden="1"/>
    </xf>
    <xf numFmtId="0" fontId="0" fillId="0" borderId="46" xfId="0" applyBorder="1" applyAlignment="1" applyProtection="1">
      <alignment horizontal="left" wrapText="1"/>
      <protection hidden="1"/>
    </xf>
    <xf numFmtId="0" fontId="8" fillId="47" borderId="50" xfId="0" applyFont="1" applyFill="1" applyBorder="1" applyAlignment="1" applyProtection="1">
      <alignment horizontal="left" wrapText="1"/>
      <protection hidden="1"/>
    </xf>
    <xf numFmtId="0" fontId="64" fillId="0" borderId="17" xfId="0" applyFont="1" applyBorder="1" applyAlignment="1" applyProtection="1">
      <alignment horizontal="left" wrapText="1"/>
      <protection hidden="1"/>
    </xf>
    <xf numFmtId="0" fontId="64" fillId="0" borderId="51" xfId="0" applyFont="1" applyBorder="1" applyAlignment="1" applyProtection="1">
      <alignment horizontal="left" wrapText="1"/>
      <protection hidden="1"/>
    </xf>
    <xf numFmtId="0" fontId="8" fillId="0" borderId="52" xfId="0" applyFont="1" applyBorder="1" applyAlignment="1" applyProtection="1">
      <alignment horizontal="center" wrapText="1"/>
      <protection hidden="1"/>
    </xf>
    <xf numFmtId="0" fontId="0" fillId="0" borderId="53" xfId="0" applyBorder="1" applyAlignment="1" applyProtection="1">
      <alignment horizontal="center" wrapText="1"/>
      <protection hidden="1"/>
    </xf>
    <xf numFmtId="0" fontId="0" fillId="0" borderId="54" xfId="0" applyBorder="1" applyAlignment="1" applyProtection="1">
      <alignment horizontal="center" wrapText="1"/>
      <protection hidden="1"/>
    </xf>
    <xf numFmtId="0" fontId="8" fillId="0" borderId="12" xfId="0" applyFont="1" applyBorder="1" applyAlignment="1" applyProtection="1">
      <alignment horizontal="center" wrapText="1"/>
      <protection hidden="1"/>
    </xf>
    <xf numFmtId="0" fontId="0" fillId="0" borderId="14" xfId="0" applyBorder="1" applyAlignment="1" applyProtection="1">
      <alignment horizontal="center" wrapText="1"/>
      <protection hidden="1"/>
    </xf>
    <xf numFmtId="0" fontId="0" fillId="0" borderId="55" xfId="0" applyBorder="1" applyAlignment="1" applyProtection="1">
      <alignment horizontal="center" wrapText="1"/>
      <protection hidden="1"/>
    </xf>
    <xf numFmtId="2" fontId="8" fillId="20" borderId="12" xfId="0" applyNumberFormat="1" applyFont="1" applyFill="1" applyBorder="1" applyAlignment="1" applyProtection="1">
      <alignment horizontal="center" wrapText="1"/>
      <protection hidden="1"/>
    </xf>
    <xf numFmtId="0" fontId="0" fillId="0" borderId="14" xfId="0" applyBorder="1" applyAlignment="1" applyProtection="1">
      <alignment wrapText="1"/>
      <protection hidden="1"/>
    </xf>
    <xf numFmtId="0" fontId="0" fillId="0" borderId="55" xfId="0" applyBorder="1" applyAlignment="1" applyProtection="1">
      <alignment wrapText="1"/>
      <protection hidden="1"/>
    </xf>
    <xf numFmtId="2" fontId="8" fillId="20" borderId="56" xfId="0" applyNumberFormat="1" applyFont="1" applyFill="1" applyBorder="1" applyAlignment="1" applyProtection="1">
      <alignment horizontal="center" wrapText="1"/>
      <protection hidden="1"/>
    </xf>
    <xf numFmtId="0" fontId="0" fillId="0" borderId="57" xfId="0" applyBorder="1" applyAlignment="1" applyProtection="1">
      <alignment horizontal="center" wrapText="1"/>
      <protection hidden="1"/>
    </xf>
    <xf numFmtId="0" fontId="0" fillId="0" borderId="58" xfId="0" applyBorder="1" applyAlignment="1" applyProtection="1">
      <alignment horizontal="center" wrapText="1"/>
      <protection hidden="1"/>
    </xf>
    <xf numFmtId="0" fontId="8" fillId="0" borderId="49" xfId="0" applyFont="1" applyBorder="1" applyAlignment="1" applyProtection="1">
      <alignment horizontal="center" wrapText="1"/>
      <protection hidden="1"/>
    </xf>
    <xf numFmtId="0" fontId="0" fillId="0" borderId="45" xfId="0" applyBorder="1" applyAlignment="1" applyProtection="1">
      <alignment horizontal="center" wrapText="1"/>
      <protection hidden="1"/>
    </xf>
    <xf numFmtId="0" fontId="0" fillId="0" borderId="46" xfId="0" applyBorder="1" applyAlignment="1" applyProtection="1">
      <alignment horizontal="center" wrapText="1"/>
      <protection hidden="1"/>
    </xf>
    <xf numFmtId="0" fontId="29" fillId="20" borderId="0" xfId="0" applyFont="1" applyFill="1" applyAlignment="1" applyProtection="1">
      <alignment horizontal="left" wrapText="1"/>
      <protection hidden="1"/>
    </xf>
    <xf numFmtId="0" fontId="30" fillId="20" borderId="0" xfId="0" applyFont="1" applyFill="1" applyAlignment="1" applyProtection="1">
      <alignment horizontal="left" wrapText="1"/>
      <protection hidden="1"/>
    </xf>
    <xf numFmtId="0" fontId="29" fillId="24" borderId="0" xfId="0" applyFont="1" applyFill="1" applyAlignment="1" applyProtection="1">
      <alignment horizontal="left" wrapText="1"/>
      <protection locked="0"/>
    </xf>
    <xf numFmtId="0" fontId="30" fillId="24" borderId="0" xfId="0" applyFont="1" applyFill="1" applyAlignment="1" applyProtection="1">
      <alignment horizontal="left" wrapText="1"/>
      <protection locked="0"/>
    </xf>
    <xf numFmtId="0" fontId="9" fillId="20" borderId="47" xfId="0" applyFont="1" applyFill="1" applyBorder="1" applyAlignment="1" applyProtection="1">
      <alignment wrapText="1"/>
      <protection hidden="1"/>
    </xf>
    <xf numFmtId="0" fontId="66" fillId="20" borderId="48" xfId="0" applyFont="1" applyFill="1" applyBorder="1" applyAlignment="1" applyProtection="1">
      <alignment wrapText="1"/>
      <protection hidden="1"/>
    </xf>
    <xf numFmtId="0" fontId="9" fillId="20" borderId="47" xfId="0" applyFont="1" applyFill="1" applyBorder="1" applyAlignment="1" applyProtection="1">
      <alignment horizontal="center" wrapText="1"/>
      <protection hidden="1"/>
    </xf>
    <xf numFmtId="0" fontId="0" fillId="20" borderId="0" xfId="0" applyFill="1" applyAlignment="1" applyProtection="1">
      <alignment wrapText="1"/>
      <protection hidden="1"/>
    </xf>
    <xf numFmtId="0" fontId="7" fillId="20" borderId="0" xfId="0" applyFont="1" applyFill="1" applyAlignment="1" applyProtection="1">
      <alignment wrapText="1"/>
      <protection hidden="1"/>
    </xf>
    <xf numFmtId="0" fontId="6" fillId="10" borderId="15" xfId="0" applyFont="1" applyFill="1" applyBorder="1" applyAlignment="1" applyProtection="1">
      <alignment horizontal="left" wrapText="1"/>
      <protection hidden="1"/>
    </xf>
    <xf numFmtId="0" fontId="24" fillId="18" borderId="15" xfId="0" applyFont="1" applyFill="1" applyBorder="1" applyAlignment="1" applyProtection="1">
      <alignment horizontal="center" wrapText="1"/>
      <protection hidden="1"/>
    </xf>
    <xf numFmtId="0" fontId="7" fillId="2" borderId="15" xfId="0" applyFont="1" applyFill="1" applyBorder="1" applyAlignment="1" applyProtection="1">
      <alignment horizontal="center" wrapText="1"/>
      <protection hidden="1"/>
    </xf>
    <xf numFmtId="0" fontId="7" fillId="2" borderId="49" xfId="0" applyFont="1" applyFill="1" applyBorder="1" applyAlignment="1" applyProtection="1">
      <alignment horizontal="right" vertical="center" wrapText="1"/>
      <protection hidden="1"/>
    </xf>
    <xf numFmtId="0" fontId="7" fillId="2" borderId="45" xfId="0" applyFont="1" applyFill="1" applyBorder="1" applyAlignment="1" applyProtection="1">
      <alignment horizontal="right" vertical="center" wrapText="1"/>
      <protection hidden="1"/>
    </xf>
    <xf numFmtId="0" fontId="6" fillId="4" borderId="15" xfId="0" applyFont="1" applyFill="1" applyBorder="1" applyAlignment="1" applyProtection="1">
      <alignment horizontal="left" wrapText="1"/>
      <protection hidden="1"/>
    </xf>
    <xf numFmtId="0" fontId="6" fillId="9" borderId="49" xfId="0" applyFont="1" applyFill="1" applyBorder="1" applyAlignment="1" applyProtection="1">
      <alignment horizontal="left" wrapText="1"/>
      <protection hidden="1"/>
    </xf>
    <xf numFmtId="0" fontId="6" fillId="9" borderId="46" xfId="0" applyFont="1" applyFill="1" applyBorder="1" applyAlignment="1" applyProtection="1">
      <alignment horizontal="left" wrapText="1"/>
      <protection hidden="1"/>
    </xf>
    <xf numFmtId="0" fontId="10" fillId="20" borderId="15" xfId="0" applyFont="1" applyFill="1" applyBorder="1" applyAlignment="1">
      <alignment horizontal="right" vertical="center" wrapText="1"/>
    </xf>
    <xf numFmtId="0" fontId="7" fillId="20" borderId="15" xfId="0" applyFont="1" applyFill="1" applyBorder="1" applyAlignment="1">
      <alignment horizontal="right" vertical="center" wrapText="1"/>
    </xf>
    <xf numFmtId="0" fontId="0" fillId="20" borderId="15" xfId="0" applyFill="1" applyBorder="1" applyAlignment="1">
      <alignment horizontal="right" vertical="center" wrapText="1"/>
    </xf>
    <xf numFmtId="4" fontId="7" fillId="35" borderId="15" xfId="0" applyNumberFormat="1" applyFont="1" applyFill="1" applyBorder="1" applyAlignment="1" applyProtection="1">
      <alignment horizontal="center" vertical="center"/>
      <protection locked="0"/>
    </xf>
    <xf numFmtId="4" fontId="7" fillId="0" borderId="15" xfId="0" applyNumberFormat="1" applyFont="1" applyBorder="1" applyAlignment="1" applyProtection="1">
      <alignment horizontal="center" vertical="center"/>
      <protection locked="0"/>
    </xf>
    <xf numFmtId="0" fontId="25" fillId="44" borderId="15" xfId="0" applyFont="1" applyFill="1" applyBorder="1" applyAlignment="1" applyProtection="1">
      <alignment horizontal="left" wrapText="1"/>
      <protection hidden="1"/>
    </xf>
    <xf numFmtId="0" fontId="6" fillId="44" borderId="49" xfId="0" applyFont="1" applyFill="1" applyBorder="1" applyAlignment="1" applyProtection="1">
      <alignment horizontal="left" wrapText="1"/>
      <protection hidden="1"/>
    </xf>
    <xf numFmtId="0" fontId="6" fillId="7" borderId="15" xfId="0" applyFont="1" applyFill="1" applyBorder="1" applyAlignment="1" applyProtection="1">
      <alignment horizontal="left" wrapText="1"/>
      <protection hidden="1"/>
    </xf>
    <xf numFmtId="0" fontId="82" fillId="0" borderId="60" xfId="0" applyFont="1" applyBorder="1" applyAlignment="1" applyProtection="1">
      <alignment horizontal="center" vertical="top" wrapText="1"/>
      <protection hidden="1"/>
    </xf>
    <xf numFmtId="0" fontId="81" fillId="0" borderId="0" xfId="0" applyFont="1" applyAlignment="1" applyProtection="1">
      <alignment horizontal="center" vertical="top" wrapText="1"/>
      <protection hidden="1"/>
    </xf>
    <xf numFmtId="0" fontId="6" fillId="3" borderId="15" xfId="0" applyFont="1" applyFill="1" applyBorder="1" applyAlignment="1" applyProtection="1">
      <alignment horizontal="left" wrapText="1"/>
      <protection hidden="1"/>
    </xf>
    <xf numFmtId="0" fontId="72" fillId="0" borderId="52" xfId="0" applyFont="1" applyBorder="1" applyAlignment="1" applyProtection="1">
      <alignment horizontal="center" vertical="top" wrapText="1"/>
      <protection hidden="1"/>
    </xf>
    <xf numFmtId="0" fontId="72" fillId="0" borderId="12" xfId="0" applyFont="1" applyBorder="1" applyAlignment="1" applyProtection="1">
      <alignment horizontal="center" vertical="top" wrapText="1"/>
      <protection hidden="1"/>
    </xf>
    <xf numFmtId="0" fontId="6" fillId="44" borderId="45" xfId="0" applyFont="1" applyFill="1" applyBorder="1" applyAlignment="1" applyProtection="1">
      <alignment horizontal="left" wrapText="1"/>
      <protection hidden="1"/>
    </xf>
    <xf numFmtId="0" fontId="9" fillId="29" borderId="7" xfId="0" applyFont="1" applyFill="1" applyBorder="1" applyAlignment="1">
      <alignment horizontal="center" vertical="center" wrapText="1"/>
    </xf>
    <xf numFmtId="0" fontId="64" fillId="0" borderId="7" xfId="0" applyFont="1" applyBorder="1" applyAlignment="1">
      <alignment horizontal="center" vertical="center" wrapText="1"/>
    </xf>
    <xf numFmtId="0" fontId="9" fillId="25" borderId="14" xfId="0" applyFont="1" applyFill="1" applyBorder="1" applyAlignment="1" applyProtection="1">
      <alignment horizontal="left" vertical="top" wrapText="1"/>
      <protection locked="0"/>
    </xf>
    <xf numFmtId="0" fontId="9" fillId="25" borderId="13" xfId="0" applyFont="1" applyFill="1" applyBorder="1" applyAlignment="1" applyProtection="1">
      <alignment horizontal="left" vertical="top" wrapText="1"/>
      <protection locked="0"/>
    </xf>
    <xf numFmtId="0" fontId="77" fillId="35" borderId="49" xfId="0" applyFont="1" applyFill="1" applyBorder="1" applyAlignment="1" applyProtection="1">
      <alignment horizontal="center"/>
      <protection locked="0"/>
    </xf>
    <xf numFmtId="0" fontId="116" fillId="35" borderId="45" xfId="0" applyFont="1" applyFill="1" applyBorder="1" applyAlignment="1" applyProtection="1">
      <alignment horizontal="center"/>
      <protection locked="0"/>
    </xf>
    <xf numFmtId="0" fontId="116" fillId="35" borderId="46" xfId="0" applyFont="1" applyFill="1" applyBorder="1" applyAlignment="1" applyProtection="1">
      <alignment horizontal="center"/>
      <protection locked="0"/>
    </xf>
    <xf numFmtId="0" fontId="77" fillId="35" borderId="8" xfId="0" applyFont="1" applyFill="1" applyBorder="1" applyAlignment="1" applyProtection="1">
      <alignment horizontal="center"/>
      <protection locked="0"/>
    </xf>
    <xf numFmtId="0" fontId="116" fillId="35" borderId="17" xfId="0" applyFont="1" applyFill="1" applyBorder="1" applyAlignment="1" applyProtection="1">
      <alignment horizontal="center"/>
      <protection locked="0"/>
    </xf>
    <xf numFmtId="0" fontId="116" fillId="35" borderId="9" xfId="0" applyFont="1" applyFill="1" applyBorder="1" applyAlignment="1" applyProtection="1">
      <alignment horizontal="center"/>
      <protection locked="0"/>
    </xf>
    <xf numFmtId="0" fontId="28" fillId="22" borderId="66" xfId="0" applyFont="1" applyFill="1" applyBorder="1" applyAlignment="1">
      <alignment horizontal="center" vertical="center" wrapText="1"/>
    </xf>
    <xf numFmtId="0" fontId="0" fillId="0" borderId="88" xfId="0" applyBorder="1" applyAlignment="1">
      <alignment horizontal="center" vertical="center" wrapText="1"/>
    </xf>
    <xf numFmtId="0" fontId="0" fillId="0" borderId="67" xfId="0" applyBorder="1" applyAlignment="1">
      <alignment horizontal="center" vertical="center" wrapText="1"/>
    </xf>
    <xf numFmtId="0" fontId="77" fillId="35" borderId="77" xfId="0" applyFont="1" applyFill="1" applyBorder="1" applyAlignment="1" applyProtection="1">
      <alignment horizontal="center" vertical="top" wrapText="1"/>
      <protection locked="0"/>
    </xf>
    <xf numFmtId="0" fontId="0" fillId="0" borderId="89" xfId="0" applyBorder="1" applyAlignment="1" applyProtection="1">
      <alignment vertical="top" wrapText="1"/>
      <protection locked="0"/>
    </xf>
    <xf numFmtId="0" fontId="0" fillId="0" borderId="78" xfId="0" applyBorder="1" applyAlignment="1" applyProtection="1">
      <alignment vertical="top" wrapText="1"/>
      <protection locked="0"/>
    </xf>
    <xf numFmtId="0" fontId="9" fillId="25" borderId="10" xfId="0" applyFont="1" applyFill="1" applyBorder="1" applyAlignment="1">
      <alignment vertical="top"/>
    </xf>
    <xf numFmtId="0" fontId="94" fillId="0" borderId="11" xfId="0" applyFont="1" applyBorder="1" applyAlignment="1">
      <alignment vertical="top"/>
    </xf>
    <xf numFmtId="0" fontId="9" fillId="25" borderId="10" xfId="0" applyFont="1" applyFill="1" applyBorder="1" applyAlignment="1">
      <alignment horizontal="left" vertical="top" wrapText="1"/>
    </xf>
    <xf numFmtId="0" fontId="94" fillId="0" borderId="11" xfId="0" applyFont="1" applyBorder="1" applyAlignment="1">
      <alignment horizontal="left" vertical="top" wrapText="1"/>
    </xf>
    <xf numFmtId="0" fontId="9" fillId="29" borderId="0" xfId="0" applyFont="1" applyFill="1" applyAlignment="1">
      <alignment horizontal="center" vertical="top" wrapText="1"/>
    </xf>
    <xf numFmtId="0" fontId="64" fillId="0" borderId="28" xfId="0" applyFont="1" applyBorder="1" applyAlignment="1">
      <alignment horizontal="center" vertical="top"/>
    </xf>
    <xf numFmtId="0" fontId="95" fillId="25" borderId="5" xfId="0" applyFont="1" applyFill="1" applyBorder="1" applyAlignment="1" applyProtection="1">
      <alignment horizontal="center" vertical="center" wrapText="1"/>
      <protection hidden="1"/>
    </xf>
    <xf numFmtId="0" fontId="97" fillId="25" borderId="0" xfId="0" applyFont="1" applyFill="1" applyAlignment="1" applyProtection="1">
      <alignment wrapText="1"/>
      <protection hidden="1"/>
    </xf>
    <xf numFmtId="0" fontId="97" fillId="25" borderId="6" xfId="0" applyFont="1" applyFill="1" applyBorder="1" applyAlignment="1" applyProtection="1">
      <alignment wrapText="1"/>
      <protection hidden="1"/>
    </xf>
    <xf numFmtId="0" fontId="8" fillId="50" borderId="1" xfId="0" applyFont="1" applyFill="1" applyBorder="1" applyAlignment="1" applyProtection="1">
      <alignment horizontal="center" vertical="top" wrapText="1"/>
      <protection hidden="1"/>
    </xf>
    <xf numFmtId="0" fontId="64" fillId="0" borderId="76" xfId="0" applyFont="1" applyBorder="1" applyAlignment="1" applyProtection="1">
      <alignment horizontal="center"/>
      <protection hidden="1"/>
    </xf>
    <xf numFmtId="4" fontId="8" fillId="35" borderId="12" xfId="0" applyNumberFormat="1" applyFont="1" applyFill="1" applyBorder="1" applyAlignment="1" applyProtection="1">
      <alignment horizontal="center" vertical="center"/>
      <protection locked="0"/>
    </xf>
    <xf numFmtId="0" fontId="0" fillId="0" borderId="13" xfId="0" applyBorder="1" applyAlignment="1" applyProtection="1">
      <alignment horizontal="center"/>
      <protection locked="0"/>
    </xf>
    <xf numFmtId="0" fontId="9" fillId="25" borderId="4" xfId="0" applyFont="1" applyFill="1" applyBorder="1" applyAlignment="1">
      <alignment vertical="top"/>
    </xf>
    <xf numFmtId="0" fontId="64" fillId="0" borderId="11" xfId="0" applyFont="1" applyBorder="1" applyAlignment="1">
      <alignment vertical="top"/>
    </xf>
    <xf numFmtId="0" fontId="64" fillId="0" borderId="11" xfId="0" applyFont="1" applyBorder="1" applyAlignment="1">
      <alignment vertical="top" wrapText="1"/>
    </xf>
    <xf numFmtId="0" fontId="9" fillId="29" borderId="12" xfId="0" applyFont="1" applyFill="1" applyBorder="1" applyAlignment="1">
      <alignment horizontal="center" vertical="center" wrapText="1"/>
    </xf>
    <xf numFmtId="0" fontId="64" fillId="0" borderId="13" xfId="0" applyFont="1" applyBorder="1" applyAlignment="1">
      <alignment horizontal="center" vertical="center" wrapText="1"/>
    </xf>
    <xf numFmtId="0" fontId="32" fillId="0" borderId="0" xfId="0" applyFont="1" applyAlignment="1">
      <alignment vertical="center" wrapText="1"/>
    </xf>
    <xf numFmtId="0" fontId="10" fillId="30" borderId="0" xfId="0" applyFont="1" applyFill="1" applyAlignment="1">
      <alignment horizontal="right"/>
    </xf>
    <xf numFmtId="0" fontId="0" fillId="30" borderId="0" xfId="0" applyFill="1" applyAlignment="1">
      <alignment horizontal="right"/>
    </xf>
    <xf numFmtId="0" fontId="7" fillId="0" borderId="0" xfId="0" applyFont="1" applyAlignment="1" applyProtection="1">
      <alignment horizontal="right"/>
      <protection locked="0"/>
    </xf>
    <xf numFmtId="0" fontId="0" fillId="0" borderId="0" xfId="0" applyAlignment="1">
      <alignment horizontal="right"/>
    </xf>
    <xf numFmtId="0" fontId="77" fillId="35" borderId="12" xfId="0" applyFont="1" applyFill="1" applyBorder="1" applyAlignment="1" applyProtection="1">
      <alignment horizontal="center"/>
      <protection locked="0"/>
    </xf>
    <xf numFmtId="0" fontId="116" fillId="35" borderId="14" xfId="0" applyFont="1" applyFill="1" applyBorder="1" applyAlignment="1" applyProtection="1">
      <alignment horizontal="center"/>
      <protection locked="0"/>
    </xf>
    <xf numFmtId="0" fontId="116" fillId="35" borderId="13" xfId="0" applyFont="1" applyFill="1" applyBorder="1" applyAlignment="1" applyProtection="1">
      <alignment horizontal="center"/>
      <protection locked="0"/>
    </xf>
    <xf numFmtId="0" fontId="10" fillId="30" borderId="0" xfId="0" applyFont="1" applyFill="1" applyAlignment="1">
      <alignment horizontal="left"/>
    </xf>
    <xf numFmtId="0" fontId="0" fillId="30" borderId="0" xfId="0" applyFill="1" applyAlignment="1">
      <alignment horizontal="left"/>
    </xf>
    <xf numFmtId="0" fontId="77" fillId="25" borderId="2" xfId="0" applyFont="1" applyFill="1" applyBorder="1" applyAlignment="1" applyProtection="1">
      <alignment horizontal="center"/>
      <protection hidden="1"/>
    </xf>
    <xf numFmtId="0" fontId="116" fillId="25" borderId="2" xfId="0" applyFont="1" applyFill="1" applyBorder="1" applyAlignment="1" applyProtection="1">
      <alignment horizontal="center"/>
      <protection hidden="1"/>
    </xf>
    <xf numFmtId="0" fontId="77" fillId="35" borderId="49" xfId="0" applyFont="1" applyFill="1" applyBorder="1" applyAlignment="1" applyProtection="1">
      <alignment horizontal="center" vertical="top" wrapText="1"/>
      <protection locked="0"/>
    </xf>
    <xf numFmtId="0" fontId="0" fillId="0" borderId="45" xfId="0" applyBorder="1" applyAlignment="1" applyProtection="1">
      <alignment vertical="top" wrapText="1"/>
      <protection locked="0"/>
    </xf>
    <xf numFmtId="0" fontId="0" fillId="0" borderId="46" xfId="0" applyBorder="1" applyAlignment="1" applyProtection="1">
      <alignment vertical="top" wrapText="1"/>
      <protection locked="0"/>
    </xf>
    <xf numFmtId="0" fontId="0" fillId="0" borderId="45" xfId="0" applyBorder="1" applyAlignment="1" applyProtection="1">
      <alignment horizontal="center" vertical="top" wrapText="1"/>
      <protection locked="0"/>
    </xf>
    <xf numFmtId="0" fontId="0" fillId="0" borderId="46" xfId="0" applyBorder="1" applyAlignment="1" applyProtection="1">
      <alignment horizontal="center" vertical="top" wrapText="1"/>
      <protection locked="0"/>
    </xf>
    <xf numFmtId="0" fontId="94" fillId="0" borderId="4" xfId="0" applyFont="1" applyBorder="1" applyAlignment="1">
      <alignment vertical="top"/>
    </xf>
    <xf numFmtId="0" fontId="35" fillId="26" borderId="0" xfId="0" applyFont="1" applyFill="1" applyAlignment="1">
      <alignment horizontal="center" vertical="center" wrapText="1"/>
    </xf>
    <xf numFmtId="0" fontId="37" fillId="27" borderId="24" xfId="0" applyFont="1" applyFill="1" applyBorder="1" applyAlignment="1">
      <alignment horizontal="center" vertical="center" wrapText="1"/>
    </xf>
    <xf numFmtId="0" fontId="37" fillId="27" borderId="22" xfId="0" applyFont="1" applyFill="1" applyBorder="1" applyAlignment="1">
      <alignment horizontal="center" vertical="center" wrapText="1"/>
    </xf>
    <xf numFmtId="0" fontId="37" fillId="27" borderId="21" xfId="0" applyFont="1" applyFill="1" applyBorder="1" applyAlignment="1">
      <alignment horizontal="center" vertical="center" wrapText="1"/>
    </xf>
    <xf numFmtId="0" fontId="35" fillId="27" borderId="18" xfId="0" applyFont="1" applyFill="1" applyBorder="1" applyAlignment="1">
      <alignment horizontal="center" vertical="center" wrapText="1"/>
    </xf>
    <xf numFmtId="0" fontId="35" fillId="27" borderId="20" xfId="0" applyFont="1" applyFill="1" applyBorder="1" applyAlignment="1">
      <alignment horizontal="center" vertical="center" wrapText="1"/>
    </xf>
    <xf numFmtId="0" fontId="35" fillId="27" borderId="24" xfId="0" applyFont="1" applyFill="1" applyBorder="1" applyAlignment="1">
      <alignment horizontal="center" vertical="center" wrapText="1"/>
    </xf>
    <xf numFmtId="0" fontId="35" fillId="27" borderId="22" xfId="0" applyFont="1" applyFill="1" applyBorder="1" applyAlignment="1">
      <alignment horizontal="center" vertical="center" wrapText="1"/>
    </xf>
    <xf numFmtId="0" fontId="35" fillId="27" borderId="21" xfId="0" applyFont="1" applyFill="1" applyBorder="1" applyAlignment="1">
      <alignment horizontal="center" vertical="center" wrapText="1"/>
    </xf>
    <xf numFmtId="0" fontId="33" fillId="0" borderId="24" xfId="0" applyFont="1"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wrapText="1"/>
    </xf>
    <xf numFmtId="0" fontId="35" fillId="0" borderId="24" xfId="0" applyFont="1" applyBorder="1" applyAlignment="1">
      <alignment horizontal="center" vertical="center" wrapText="1"/>
    </xf>
    <xf numFmtId="0" fontId="0" fillId="0" borderId="22" xfId="0" applyBorder="1" applyAlignment="1">
      <alignment wrapText="1"/>
    </xf>
    <xf numFmtId="0" fontId="0" fillId="0" borderId="21" xfId="0" applyBorder="1" applyAlignment="1">
      <alignment wrapText="1"/>
    </xf>
    <xf numFmtId="0" fontId="50" fillId="26" borderId="18" xfId="0" applyFont="1" applyFill="1" applyBorder="1" applyAlignment="1">
      <alignment horizontal="center" vertical="center" wrapText="1"/>
    </xf>
    <xf numFmtId="0" fontId="50" fillId="26" borderId="19" xfId="0" applyFont="1" applyFill="1" applyBorder="1" applyAlignment="1">
      <alignment horizontal="center" vertical="center" wrapText="1"/>
    </xf>
    <xf numFmtId="0" fontId="50" fillId="26" borderId="20" xfId="0" applyFont="1" applyFill="1" applyBorder="1" applyAlignment="1">
      <alignment horizontal="center" vertical="center" wrapText="1"/>
    </xf>
    <xf numFmtId="0" fontId="9" fillId="25" borderId="74" xfId="0" applyFont="1" applyFill="1" applyBorder="1" applyAlignment="1">
      <alignment vertical="top"/>
    </xf>
    <xf numFmtId="0" fontId="64" fillId="0" borderId="4" xfId="0" applyFont="1" applyBorder="1" applyAlignment="1">
      <alignment vertical="top"/>
    </xf>
    <xf numFmtId="0" fontId="0" fillId="0" borderId="14"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4"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9" fillId="52" borderId="12" xfId="0" applyFont="1" applyFill="1" applyBorder="1" applyAlignment="1">
      <alignment vertical="top" wrapText="1"/>
    </xf>
    <xf numFmtId="0" fontId="0" fillId="52" borderId="13" xfId="0" applyFill="1" applyBorder="1" applyAlignment="1">
      <alignment wrapText="1"/>
    </xf>
    <xf numFmtId="0" fontId="18" fillId="20" borderId="12" xfId="0" applyFont="1" applyFill="1" applyBorder="1" applyAlignment="1">
      <alignment horizontal="left" vertical="top" wrapText="1"/>
    </xf>
    <xf numFmtId="0" fontId="0" fillId="20" borderId="14" xfId="0" applyFill="1" applyBorder="1" applyAlignment="1">
      <alignment horizontal="left" vertical="top" wrapText="1"/>
    </xf>
    <xf numFmtId="0" fontId="0" fillId="20" borderId="14" xfId="0" applyFill="1" applyBorder="1" applyAlignment="1">
      <alignment wrapText="1"/>
    </xf>
    <xf numFmtId="0" fontId="0" fillId="0" borderId="13" xfId="0" applyBorder="1" applyAlignment="1">
      <alignment wrapText="1"/>
    </xf>
    <xf numFmtId="0" fontId="13" fillId="20" borderId="12" xfId="0" applyFont="1" applyFill="1" applyBorder="1" applyAlignment="1">
      <alignment horizontal="left" vertical="center" wrapText="1"/>
    </xf>
    <xf numFmtId="0" fontId="7" fillId="0" borderId="13" xfId="0" applyFont="1" applyBorder="1" applyAlignment="1">
      <alignment horizontal="left" vertical="center" wrapText="1"/>
    </xf>
    <xf numFmtId="0" fontId="13" fillId="20" borderId="5" xfId="0" applyFont="1" applyFill="1" applyBorder="1" applyAlignment="1">
      <alignment horizontal="left" vertical="center" wrapText="1"/>
    </xf>
    <xf numFmtId="0" fontId="7" fillId="0" borderId="6" xfId="0" applyFont="1" applyBorder="1" applyAlignment="1">
      <alignment horizontal="left" vertical="center"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7" fillId="20" borderId="14" xfId="0" applyFont="1" applyFill="1" applyBorder="1" applyAlignment="1">
      <alignment horizontal="left" vertical="center" wrapText="1"/>
    </xf>
    <xf numFmtId="0" fontId="7" fillId="0" borderId="14" xfId="0" applyFont="1" applyBorder="1" applyAlignment="1">
      <alignment vertical="center" wrapText="1"/>
    </xf>
    <xf numFmtId="0" fontId="7" fillId="0" borderId="13" xfId="0" applyFont="1" applyBorder="1" applyAlignment="1">
      <alignment wrapText="1"/>
    </xf>
    <xf numFmtId="0" fontId="13" fillId="20" borderId="1" xfId="0" applyFont="1" applyFill="1" applyBorder="1" applyAlignment="1">
      <alignment horizontal="left" vertical="center" wrapText="1"/>
    </xf>
    <xf numFmtId="0" fontId="0" fillId="0" borderId="3" xfId="0" applyBorder="1" applyAlignment="1">
      <alignment horizontal="left" vertical="center" wrapText="1"/>
    </xf>
    <xf numFmtId="0" fontId="13" fillId="20" borderId="13" xfId="0" applyFont="1" applyFill="1" applyBorder="1" applyAlignment="1">
      <alignment horizontal="left" vertical="center" wrapText="1"/>
    </xf>
    <xf numFmtId="0" fontId="13" fillId="0" borderId="6" xfId="0" applyFont="1" applyBorder="1" applyAlignment="1">
      <alignment horizontal="left" vertical="center" wrapText="1"/>
    </xf>
    <xf numFmtId="0" fontId="13" fillId="20" borderId="8" xfId="0" applyFont="1" applyFill="1" applyBorder="1" applyAlignment="1">
      <alignment horizontal="left" vertical="top" wrapText="1"/>
    </xf>
    <xf numFmtId="0" fontId="13" fillId="0" borderId="9" xfId="0" applyFont="1" applyBorder="1" applyAlignment="1">
      <alignment horizontal="left" vertical="top" wrapText="1"/>
    </xf>
    <xf numFmtId="0" fontId="13" fillId="20" borderId="1" xfId="0" applyFont="1" applyFill="1" applyBorder="1" applyAlignment="1">
      <alignment horizontal="left" vertical="top" wrapText="1"/>
    </xf>
    <xf numFmtId="0" fontId="0" fillId="0" borderId="2" xfId="0" applyBorder="1" applyAlignment="1">
      <alignment horizontal="left" vertical="top" wrapText="1"/>
    </xf>
    <xf numFmtId="0" fontId="44" fillId="20" borderId="3" xfId="0" applyFont="1" applyFill="1" applyBorder="1" applyAlignment="1">
      <alignment horizontal="left" vertical="top" wrapText="1"/>
    </xf>
    <xf numFmtId="0" fontId="13" fillId="20" borderId="5" xfId="0" applyFont="1" applyFill="1" applyBorder="1" applyAlignment="1">
      <alignment horizontal="left" vertical="top" wrapText="1"/>
    </xf>
    <xf numFmtId="0" fontId="44" fillId="20" borderId="6" xfId="0" applyFont="1" applyFill="1" applyBorder="1" applyAlignment="1">
      <alignment horizontal="left" vertical="top" wrapText="1"/>
    </xf>
    <xf numFmtId="0" fontId="44" fillId="20" borderId="9" xfId="0" applyFont="1" applyFill="1" applyBorder="1" applyAlignment="1">
      <alignment horizontal="left" vertical="top" wrapText="1"/>
    </xf>
    <xf numFmtId="0" fontId="13" fillId="0" borderId="7"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10" xfId="0" applyFont="1" applyBorder="1" applyAlignment="1">
      <alignment horizontal="center" vertical="center" wrapText="1"/>
    </xf>
    <xf numFmtId="0" fontId="11" fillId="20" borderId="1" xfId="0" applyFont="1" applyFill="1" applyBorder="1" applyAlignment="1">
      <alignment horizontal="left" vertical="top" wrapText="1"/>
    </xf>
    <xf numFmtId="0" fontId="11" fillId="20" borderId="2" xfId="0" applyFont="1" applyFill="1" applyBorder="1" applyAlignment="1">
      <alignment horizontal="left" vertical="top" wrapText="1"/>
    </xf>
    <xf numFmtId="0" fontId="0" fillId="0" borderId="2" xfId="0" applyBorder="1" applyAlignment="1">
      <alignment wrapText="1"/>
    </xf>
    <xf numFmtId="0" fontId="11" fillId="20" borderId="12" xfId="0" applyFont="1" applyFill="1" applyBorder="1" applyAlignment="1">
      <alignment horizontal="left" vertical="top" wrapText="1"/>
    </xf>
    <xf numFmtId="0" fontId="13" fillId="20" borderId="13" xfId="0" applyFont="1" applyFill="1" applyBorder="1" applyAlignment="1">
      <alignment horizontal="left" vertical="top" wrapText="1"/>
    </xf>
    <xf numFmtId="0" fontId="8" fillId="20" borderId="10" xfId="0" applyFont="1" applyFill="1" applyBorder="1" applyAlignment="1" applyProtection="1">
      <alignment horizontal="center" vertical="center" wrapText="1"/>
      <protection locked="0" hidden="1"/>
    </xf>
    <xf numFmtId="0" fontId="0" fillId="0" borderId="4" xfId="0" applyBorder="1" applyAlignment="1" applyProtection="1">
      <alignment horizontal="center" vertical="center" wrapText="1"/>
      <protection locked="0" hidden="1"/>
    </xf>
    <xf numFmtId="0" fontId="0" fillId="0" borderId="11" xfId="0" applyBorder="1" applyAlignment="1" applyProtection="1">
      <alignment horizontal="center" vertical="center" wrapText="1"/>
      <protection locked="0" hidden="1"/>
    </xf>
    <xf numFmtId="0" fontId="0" fillId="20" borderId="3" xfId="0" applyFill="1" applyBorder="1" applyAlignment="1">
      <alignment horizontal="left" vertical="top" wrapText="1"/>
    </xf>
    <xf numFmtId="0" fontId="0" fillId="20" borderId="6" xfId="0" applyFill="1" applyBorder="1" applyAlignment="1">
      <alignment horizontal="left" vertical="top" wrapText="1"/>
    </xf>
    <xf numFmtId="0" fontId="13" fillId="20" borderId="9" xfId="0" applyFont="1" applyFill="1" applyBorder="1" applyAlignment="1">
      <alignment horizontal="left" vertical="top" wrapText="1"/>
    </xf>
    <xf numFmtId="0" fontId="11" fillId="20" borderId="13" xfId="0" applyFont="1" applyFill="1" applyBorder="1" applyAlignment="1">
      <alignment horizontal="left" vertical="top" wrapText="1"/>
    </xf>
    <xf numFmtId="0" fontId="13" fillId="20" borderId="12" xfId="0" applyFont="1" applyFill="1" applyBorder="1" applyAlignment="1">
      <alignment horizontal="left" vertical="top" wrapText="1"/>
    </xf>
    <xf numFmtId="0" fontId="13" fillId="20" borderId="14" xfId="0" applyFont="1" applyFill="1" applyBorder="1" applyAlignment="1">
      <alignment horizontal="left" vertical="top" wrapText="1"/>
    </xf>
    <xf numFmtId="0" fontId="0" fillId="20" borderId="13" xfId="0" applyFill="1" applyBorder="1" applyAlignment="1">
      <alignment horizontal="left" vertical="top" wrapText="1"/>
    </xf>
    <xf numFmtId="0" fontId="0" fillId="20" borderId="9" xfId="0" applyFill="1" applyBorder="1" applyAlignment="1">
      <alignment horizontal="left" vertical="top" wrapText="1"/>
    </xf>
    <xf numFmtId="0" fontId="0" fillId="0" borderId="13" xfId="0" applyBorder="1" applyAlignment="1">
      <alignment vertical="top" wrapText="1"/>
    </xf>
    <xf numFmtId="0" fontId="13" fillId="20" borderId="0" xfId="0" applyFont="1" applyFill="1" applyAlignment="1">
      <alignment horizontal="left" vertical="top" wrapText="1"/>
    </xf>
    <xf numFmtId="0" fontId="13" fillId="20" borderId="5" xfId="0" applyFont="1" applyFill="1" applyBorder="1" applyAlignment="1">
      <alignment vertical="top" wrapText="1"/>
    </xf>
    <xf numFmtId="0" fontId="44" fillId="20" borderId="0" xfId="0" applyFont="1" applyFill="1" applyAlignment="1">
      <alignment vertical="top" wrapText="1"/>
    </xf>
    <xf numFmtId="0" fontId="8" fillId="20" borderId="5" xfId="0" applyFont="1" applyFill="1" applyBorder="1" applyAlignment="1">
      <alignment horizontal="left" vertical="center" wrapText="1"/>
    </xf>
    <xf numFmtId="0" fontId="8" fillId="20" borderId="0" xfId="0" applyFont="1" applyFill="1" applyAlignment="1">
      <alignment horizontal="left" vertical="center" wrapText="1"/>
    </xf>
    <xf numFmtId="0" fontId="20" fillId="20" borderId="0" xfId="0" applyFont="1" applyFill="1" applyAlignment="1">
      <alignment horizontal="center" wrapText="1"/>
    </xf>
    <xf numFmtId="0" fontId="0" fillId="20" borderId="0" xfId="0" applyFill="1" applyAlignment="1">
      <alignment wrapText="1"/>
    </xf>
    <xf numFmtId="0" fontId="0" fillId="20" borderId="6" xfId="0" applyFill="1" applyBorder="1" applyAlignment="1">
      <alignment wrapText="1"/>
    </xf>
    <xf numFmtId="0" fontId="11" fillId="20" borderId="4" xfId="0" applyFont="1" applyFill="1" applyBorder="1" applyAlignment="1" applyProtection="1">
      <alignment horizontal="center" vertical="top" wrapText="1"/>
      <protection locked="0"/>
    </xf>
    <xf numFmtId="0" fontId="11" fillId="20" borderId="11" xfId="0" applyFont="1" applyFill="1" applyBorder="1" applyAlignment="1" applyProtection="1">
      <alignment horizontal="center" vertical="top" wrapText="1"/>
      <protection locked="0"/>
    </xf>
    <xf numFmtId="0" fontId="13" fillId="20" borderId="11" xfId="0" applyFont="1" applyFill="1" applyBorder="1" applyAlignment="1">
      <alignment horizontal="left" vertical="top" wrapText="1"/>
    </xf>
    <xf numFmtId="164" fontId="8" fillId="0" borderId="10" xfId="0" applyNumberFormat="1" applyFont="1" applyBorder="1" applyAlignment="1" applyProtection="1">
      <alignment horizontal="center" vertical="center" wrapText="1"/>
      <protection locked="0" hidden="1"/>
    </xf>
    <xf numFmtId="0" fontId="0" fillId="0" borderId="4" xfId="0" applyBorder="1" applyAlignment="1" applyProtection="1">
      <alignment horizontal="center" vertical="center"/>
      <protection locked="0" hidden="1"/>
    </xf>
    <xf numFmtId="0" fontId="0" fillId="0" borderId="11" xfId="0" applyBorder="1" applyAlignment="1" applyProtection="1">
      <alignment horizontal="center" vertical="center"/>
      <protection locked="0" hidden="1"/>
    </xf>
    <xf numFmtId="0" fontId="11" fillId="20" borderId="3" xfId="0" applyFont="1" applyFill="1" applyBorder="1" applyAlignment="1">
      <alignment horizontal="left" vertical="top" wrapText="1"/>
    </xf>
    <xf numFmtId="0" fontId="88" fillId="20" borderId="10" xfId="0" applyFont="1" applyFill="1" applyBorder="1" applyAlignment="1" applyProtection="1">
      <alignment horizontal="center" vertical="top" wrapText="1"/>
      <protection locked="0"/>
    </xf>
    <xf numFmtId="0" fontId="88" fillId="20" borderId="4" xfId="0" applyFont="1" applyFill="1" applyBorder="1" applyAlignment="1" applyProtection="1">
      <alignment horizontal="center" vertical="top" wrapText="1"/>
      <protection locked="0"/>
    </xf>
    <xf numFmtId="0" fontId="0" fillId="20" borderId="4" xfId="0" applyFill="1" applyBorder="1" applyAlignment="1" applyProtection="1">
      <alignment horizontal="center" vertical="top" wrapText="1"/>
      <protection locked="0"/>
    </xf>
    <xf numFmtId="0" fontId="0" fillId="20" borderId="11" xfId="0" applyFill="1" applyBorder="1" applyAlignment="1" applyProtection="1">
      <alignment horizontal="center" vertical="top" wrapText="1"/>
      <protection locked="0"/>
    </xf>
    <xf numFmtId="0" fontId="38" fillId="20" borderId="10" xfId="0" applyFont="1" applyFill="1" applyBorder="1" applyAlignment="1" applyProtection="1">
      <alignment horizontal="center" vertical="top" wrapText="1"/>
      <protection locked="0"/>
    </xf>
    <xf numFmtId="0" fontId="38" fillId="20" borderId="4" xfId="0" applyFont="1" applyFill="1" applyBorder="1" applyAlignment="1" applyProtection="1">
      <alignment horizontal="center" vertical="top" wrapText="1"/>
      <protection locked="0"/>
    </xf>
    <xf numFmtId="0" fontId="85" fillId="20" borderId="11" xfId="0" applyFont="1" applyFill="1" applyBorder="1" applyAlignment="1" applyProtection="1">
      <alignment horizontal="center" vertical="top" wrapText="1"/>
      <protection locked="0"/>
    </xf>
    <xf numFmtId="0" fontId="13" fillId="20" borderId="6" xfId="0" applyFont="1" applyFill="1" applyBorder="1" applyAlignment="1">
      <alignment horizontal="left" vertical="top" wrapText="1"/>
    </xf>
    <xf numFmtId="0" fontId="13" fillId="20" borderId="10" xfId="0" applyFont="1" applyFill="1" applyBorder="1" applyAlignment="1" applyProtection="1">
      <alignment horizontal="center" vertical="top" wrapText="1"/>
      <protection locked="0"/>
    </xf>
    <xf numFmtId="0" fontId="13" fillId="20" borderId="4" xfId="0" applyFont="1" applyFill="1" applyBorder="1" applyAlignment="1" applyProtection="1">
      <alignment horizontal="center" vertical="top" wrapText="1"/>
      <protection locked="0"/>
    </xf>
    <xf numFmtId="0" fontId="7" fillId="0" borderId="5" xfId="0" applyFont="1" applyBorder="1" applyAlignment="1" applyProtection="1">
      <alignment vertical="top"/>
      <protection locked="0"/>
    </xf>
    <xf numFmtId="0" fontId="0" fillId="0" borderId="0" xfId="0" applyProtection="1">
      <protection locked="0"/>
    </xf>
    <xf numFmtId="0" fontId="0" fillId="0" borderId="6" xfId="0" applyBorder="1" applyProtection="1">
      <protection locked="0"/>
    </xf>
    <xf numFmtId="0" fontId="0" fillId="0" borderId="5" xfId="0" applyBorder="1" applyProtection="1">
      <protection locked="0"/>
    </xf>
    <xf numFmtId="0" fontId="0" fillId="0" borderId="8" xfId="0" applyBorder="1" applyProtection="1">
      <protection locked="0"/>
    </xf>
    <xf numFmtId="0" fontId="0" fillId="0" borderId="17" xfId="0" applyBorder="1" applyProtection="1">
      <protection locked="0"/>
    </xf>
    <xf numFmtId="0" fontId="0" fillId="0" borderId="9" xfId="0" applyBorder="1" applyProtection="1">
      <protection locked="0"/>
    </xf>
    <xf numFmtId="0" fontId="0" fillId="52" borderId="13" xfId="0" applyFill="1" applyBorder="1" applyAlignment="1">
      <alignment vertical="top" wrapText="1"/>
    </xf>
    <xf numFmtId="0" fontId="13" fillId="20" borderId="1" xfId="0" applyFont="1" applyFill="1" applyBorder="1" applyAlignment="1">
      <alignment vertical="top" wrapText="1"/>
    </xf>
    <xf numFmtId="0" fontId="0" fillId="20" borderId="3" xfId="0" applyFill="1" applyBorder="1" applyAlignment="1">
      <alignment vertical="top" wrapText="1"/>
    </xf>
    <xf numFmtId="0" fontId="13" fillId="20" borderId="4" xfId="0" applyFont="1" applyFill="1" applyBorder="1" applyAlignment="1">
      <alignment horizontal="center" vertical="center" wrapText="1"/>
    </xf>
    <xf numFmtId="0" fontId="0" fillId="20" borderId="4" xfId="0" applyFill="1" applyBorder="1" applyAlignment="1">
      <alignment horizontal="center" vertical="center" wrapText="1"/>
    </xf>
    <xf numFmtId="0" fontId="13" fillId="0" borderId="4"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11" xfId="0" applyFont="1" applyBorder="1" applyAlignment="1">
      <alignment horizontal="center" vertical="center" wrapText="1"/>
    </xf>
    <xf numFmtId="4" fontId="20" fillId="35" borderId="10" xfId="0" applyNumberFormat="1" applyFont="1" applyFill="1" applyBorder="1" applyAlignment="1" applyProtection="1">
      <alignment horizontal="center" wrapText="1"/>
      <protection locked="0"/>
    </xf>
    <xf numFmtId="4" fontId="99" fillId="0" borderId="11" xfId="0" applyNumberFormat="1" applyFont="1" applyBorder="1" applyAlignment="1" applyProtection="1">
      <alignment horizontal="center" wrapText="1"/>
      <protection locked="0"/>
    </xf>
    <xf numFmtId="0" fontId="13" fillId="0" borderId="8" xfId="0" applyFont="1" applyBorder="1" applyAlignment="1" applyProtection="1">
      <alignment horizontal="left" vertical="top" wrapText="1"/>
      <protection hidden="1"/>
    </xf>
    <xf numFmtId="0" fontId="13" fillId="0" borderId="9" xfId="0" applyFont="1" applyBorder="1" applyAlignment="1" applyProtection="1">
      <alignment horizontal="left" vertical="top" wrapText="1"/>
      <protection hidden="1"/>
    </xf>
    <xf numFmtId="0" fontId="12" fillId="20" borderId="1" xfId="0" applyFont="1" applyFill="1" applyBorder="1" applyAlignment="1" applyProtection="1">
      <alignment horizontal="left" vertical="top" wrapText="1"/>
      <protection hidden="1"/>
    </xf>
    <xf numFmtId="0" fontId="12" fillId="20" borderId="3" xfId="0" applyFont="1" applyFill="1" applyBorder="1" applyAlignment="1" applyProtection="1">
      <alignment horizontal="left" vertical="top" wrapText="1"/>
      <protection hidden="1"/>
    </xf>
    <xf numFmtId="0" fontId="21" fillId="35" borderId="10" xfId="0" applyFont="1" applyFill="1" applyBorder="1" applyAlignment="1" applyProtection="1">
      <alignment horizontal="center" wrapText="1"/>
      <protection locked="0"/>
    </xf>
    <xf numFmtId="0" fontId="21" fillId="35" borderId="11" xfId="0" applyFont="1" applyFill="1" applyBorder="1" applyAlignment="1" applyProtection="1">
      <alignment horizontal="center" wrapText="1"/>
      <protection locked="0"/>
    </xf>
    <xf numFmtId="0" fontId="13" fillId="20" borderId="1" xfId="0" applyFont="1" applyFill="1" applyBorder="1" applyAlignment="1" applyProtection="1">
      <alignment horizontal="left" vertical="top" wrapText="1"/>
      <protection hidden="1"/>
    </xf>
    <xf numFmtId="0" fontId="0" fillId="20" borderId="2" xfId="0" applyFill="1" applyBorder="1" applyAlignment="1" applyProtection="1">
      <alignment horizontal="left" vertical="top" wrapText="1"/>
      <protection hidden="1"/>
    </xf>
    <xf numFmtId="0" fontId="0" fillId="0" borderId="2" xfId="0" applyBorder="1" applyAlignment="1" applyProtection="1">
      <alignment wrapText="1"/>
      <protection hidden="1"/>
    </xf>
    <xf numFmtId="0" fontId="86" fillId="20" borderId="10" xfId="0" applyFont="1" applyFill="1" applyBorder="1" applyAlignment="1" applyProtection="1">
      <alignment horizontal="center" vertical="center" wrapText="1"/>
      <protection locked="0"/>
    </xf>
    <xf numFmtId="0" fontId="85" fillId="20" borderId="4" xfId="0" applyFont="1" applyFill="1" applyBorder="1" applyAlignment="1" applyProtection="1">
      <alignment horizontal="center" vertical="center" wrapText="1"/>
      <protection locked="0"/>
    </xf>
    <xf numFmtId="0" fontId="13" fillId="0" borderId="12" xfId="0" applyFont="1" applyBorder="1" applyAlignment="1" applyProtection="1">
      <alignment horizontal="left" vertical="top" wrapText="1"/>
      <protection hidden="1"/>
    </xf>
    <xf numFmtId="0" fontId="13" fillId="0" borderId="13" xfId="0" applyFont="1" applyBorder="1" applyAlignment="1" applyProtection="1">
      <alignment horizontal="left" vertical="top" wrapText="1"/>
      <protection hidden="1"/>
    </xf>
    <xf numFmtId="0" fontId="0" fillId="0" borderId="2" xfId="0" applyBorder="1" applyAlignment="1" applyProtection="1">
      <alignment horizontal="left" vertical="top" wrapText="1"/>
      <protection hidden="1"/>
    </xf>
    <xf numFmtId="0" fontId="13" fillId="20" borderId="5" xfId="0" applyFont="1" applyFill="1" applyBorder="1" applyAlignment="1" applyProtection="1">
      <alignment horizontal="left" vertical="center" wrapText="1" indent="1"/>
      <protection hidden="1"/>
    </xf>
    <xf numFmtId="0" fontId="0" fillId="20" borderId="0" xfId="0" applyFill="1" applyAlignment="1" applyProtection="1">
      <alignment horizontal="left" vertical="center" wrapText="1" indent="1"/>
      <protection hidden="1"/>
    </xf>
    <xf numFmtId="0" fontId="0" fillId="0" borderId="11" xfId="0" applyBorder="1" applyAlignment="1" applyProtection="1">
      <alignment horizontal="center" vertical="center" wrapText="1"/>
      <protection locked="0"/>
    </xf>
    <xf numFmtId="0" fontId="13" fillId="0" borderId="12" xfId="0" applyFont="1" applyBorder="1" applyAlignment="1" applyProtection="1">
      <alignment horizontal="left" vertical="center" wrapText="1"/>
      <protection hidden="1"/>
    </xf>
    <xf numFmtId="0" fontId="13" fillId="0" borderId="13" xfId="0" applyFont="1" applyBorder="1" applyAlignment="1" applyProtection="1">
      <alignment horizontal="left" vertical="center" wrapText="1"/>
      <protection hidden="1"/>
    </xf>
    <xf numFmtId="0" fontId="13" fillId="20" borderId="12" xfId="0" applyFont="1" applyFill="1" applyBorder="1" applyAlignment="1" applyProtection="1">
      <alignment horizontal="left" vertical="center" wrapText="1"/>
      <protection hidden="1"/>
    </xf>
    <xf numFmtId="0" fontId="13" fillId="20" borderId="14" xfId="0" applyFont="1" applyFill="1" applyBorder="1" applyAlignment="1" applyProtection="1">
      <alignment horizontal="left" vertical="center" wrapText="1"/>
      <protection hidden="1"/>
    </xf>
    <xf numFmtId="0" fontId="13" fillId="20" borderId="3" xfId="0" applyFont="1" applyFill="1" applyBorder="1" applyAlignment="1" applyProtection="1">
      <alignment horizontal="left" vertical="top" wrapText="1"/>
      <protection hidden="1"/>
    </xf>
    <xf numFmtId="0" fontId="13" fillId="20" borderId="5" xfId="0" applyFont="1" applyFill="1" applyBorder="1" applyAlignment="1" applyProtection="1">
      <alignment horizontal="left" vertical="top" wrapText="1"/>
      <protection hidden="1"/>
    </xf>
    <xf numFmtId="0" fontId="0" fillId="0" borderId="6" xfId="0" applyBorder="1" applyAlignment="1" applyProtection="1">
      <alignment horizontal="left" vertical="top" wrapText="1"/>
      <protection hidden="1"/>
    </xf>
    <xf numFmtId="0" fontId="13" fillId="20" borderId="12" xfId="0" applyFont="1" applyFill="1" applyBorder="1" applyAlignment="1" applyProtection="1">
      <alignment horizontal="left" vertical="top" wrapText="1"/>
      <protection hidden="1"/>
    </xf>
    <xf numFmtId="0" fontId="13" fillId="20" borderId="13" xfId="0" applyFont="1" applyFill="1" applyBorder="1" applyAlignment="1" applyProtection="1">
      <alignment horizontal="left" vertical="top" wrapText="1"/>
      <protection hidden="1"/>
    </xf>
    <xf numFmtId="0" fontId="9" fillId="0" borderId="10" xfId="0" applyFont="1" applyBorder="1" applyAlignment="1" applyProtection="1">
      <alignment horizontal="left" vertical="center" wrapText="1"/>
      <protection locked="0" hidden="1"/>
    </xf>
    <xf numFmtId="0" fontId="0" fillId="0" borderId="4" xfId="0" applyBorder="1" applyAlignment="1" applyProtection="1">
      <alignment vertical="center" wrapText="1"/>
      <protection locked="0" hidden="1"/>
    </xf>
    <xf numFmtId="0" fontId="0" fillId="0" borderId="11" xfId="0" applyBorder="1" applyAlignment="1" applyProtection="1">
      <alignment vertical="center" wrapText="1"/>
      <protection locked="0" hidden="1"/>
    </xf>
    <xf numFmtId="0" fontId="50" fillId="26" borderId="35" xfId="0" applyFont="1" applyFill="1" applyBorder="1" applyAlignment="1">
      <alignment horizontal="center" vertical="center" wrapText="1"/>
    </xf>
    <xf numFmtId="0" fontId="66" fillId="0" borderId="36" xfId="0" applyFont="1" applyBorder="1" applyAlignment="1">
      <alignment wrapText="1"/>
    </xf>
    <xf numFmtId="0" fontId="66" fillId="0" borderId="37" xfId="0" applyFont="1" applyBorder="1" applyAlignment="1">
      <alignment wrapText="1"/>
    </xf>
    <xf numFmtId="0" fontId="66" fillId="0" borderId="38" xfId="0" applyFont="1" applyBorder="1" applyAlignment="1">
      <alignment wrapText="1"/>
    </xf>
    <xf numFmtId="0" fontId="66" fillId="0" borderId="15" xfId="0" applyFont="1" applyBorder="1" applyAlignment="1">
      <alignment wrapText="1"/>
    </xf>
    <xf numFmtId="0" fontId="66" fillId="0" borderId="39" xfId="0" applyFont="1" applyBorder="1" applyAlignment="1">
      <alignment wrapText="1"/>
    </xf>
    <xf numFmtId="0" fontId="13" fillId="0" borderId="5" xfId="0" applyFont="1" applyBorder="1" applyAlignment="1" applyProtection="1">
      <alignment horizontal="left" vertical="top"/>
      <protection locked="0" hidden="1"/>
    </xf>
    <xf numFmtId="0" fontId="13" fillId="0" borderId="0" xfId="0" applyFont="1" applyAlignment="1" applyProtection="1">
      <alignment horizontal="left" vertical="top"/>
      <protection locked="0" hidden="1"/>
    </xf>
    <xf numFmtId="0" fontId="13" fillId="0" borderId="6" xfId="0" applyFont="1" applyBorder="1" applyAlignment="1" applyProtection="1">
      <alignment horizontal="left" vertical="top"/>
      <protection locked="0" hidden="1"/>
    </xf>
    <xf numFmtId="0" fontId="13" fillId="0" borderId="8" xfId="0" applyFont="1" applyBorder="1" applyAlignment="1" applyProtection="1">
      <alignment horizontal="left" vertical="top"/>
      <protection locked="0" hidden="1"/>
    </xf>
    <xf numFmtId="0" fontId="13" fillId="0" borderId="17" xfId="0" applyFont="1" applyBorder="1" applyAlignment="1" applyProtection="1">
      <alignment horizontal="left" vertical="top"/>
      <protection locked="0" hidden="1"/>
    </xf>
    <xf numFmtId="0" fontId="13" fillId="0" borderId="9" xfId="0" applyFont="1" applyBorder="1" applyAlignment="1" applyProtection="1">
      <alignment horizontal="left" vertical="top"/>
      <protection locked="0" hidden="1"/>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3" fillId="20" borderId="14" xfId="0" applyFont="1" applyFill="1" applyBorder="1" applyAlignment="1">
      <alignment horizontal="left" vertical="center" wrapText="1"/>
    </xf>
    <xf numFmtId="0" fontId="0" fillId="0" borderId="13" xfId="0" applyBorder="1" applyAlignment="1">
      <alignment horizontal="left" vertical="top" wrapText="1"/>
    </xf>
    <xf numFmtId="0" fontId="0" fillId="0" borderId="13" xfId="0" applyBorder="1" applyAlignment="1">
      <alignment horizontal="left" vertical="center" wrapText="1"/>
    </xf>
    <xf numFmtId="0" fontId="0" fillId="20" borderId="13" xfId="0" applyFill="1" applyBorder="1" applyAlignment="1">
      <alignment horizontal="left" vertical="center" wrapText="1"/>
    </xf>
    <xf numFmtId="0" fontId="8" fillId="0" borderId="5" xfId="0" applyFont="1" applyBorder="1" applyAlignment="1">
      <alignment vertical="center" wrapText="1"/>
    </xf>
    <xf numFmtId="0" fontId="8" fillId="0" borderId="0" xfId="0" applyFont="1" applyAlignment="1">
      <alignment vertical="center" wrapText="1"/>
    </xf>
    <xf numFmtId="0" fontId="0" fillId="0" borderId="0" xfId="0" applyAlignment="1">
      <alignment wrapText="1"/>
    </xf>
    <xf numFmtId="0" fontId="0" fillId="0" borderId="6" xfId="0" applyBorder="1" applyAlignment="1">
      <alignment wrapText="1"/>
    </xf>
    <xf numFmtId="0" fontId="13" fillId="0" borderId="10" xfId="0" applyFont="1" applyBorder="1" applyAlignment="1" applyProtection="1">
      <alignment horizontal="center" vertical="center" wrapText="1"/>
      <protection locked="0" hidden="1"/>
    </xf>
    <xf numFmtId="0" fontId="8" fillId="0" borderId="0" xfId="0" applyFont="1" applyAlignment="1">
      <alignment horizontal="left" vertical="top"/>
    </xf>
    <xf numFmtId="0" fontId="8" fillId="0" borderId="0" xfId="0" applyFont="1" applyAlignment="1">
      <alignment horizontal="left" vertical="top" wrapText="1"/>
    </xf>
    <xf numFmtId="0" fontId="8" fillId="0" borderId="0" xfId="0" applyFont="1" applyAlignment="1">
      <alignment vertical="top"/>
    </xf>
    <xf numFmtId="0" fontId="11" fillId="20" borderId="12" xfId="0" applyFont="1" applyFill="1" applyBorder="1" applyAlignment="1">
      <alignment horizontal="left" vertical="center" wrapText="1"/>
    </xf>
    <xf numFmtId="0" fontId="11" fillId="20" borderId="14" xfId="0" applyFont="1" applyFill="1" applyBorder="1" applyAlignment="1">
      <alignment horizontal="left" vertical="center" wrapText="1"/>
    </xf>
    <xf numFmtId="0" fontId="9" fillId="0" borderId="10" xfId="0" applyFont="1" applyBorder="1" applyAlignment="1" applyProtection="1">
      <alignment horizontal="center" vertical="center" wrapText="1"/>
      <protection locked="0" hidden="1"/>
    </xf>
    <xf numFmtId="0" fontId="9" fillId="0" borderId="11" xfId="0" applyFont="1" applyBorder="1" applyAlignment="1" applyProtection="1">
      <alignment horizontal="center" vertical="center" wrapText="1"/>
      <protection locked="0" hidden="1"/>
    </xf>
    <xf numFmtId="0" fontId="13" fillId="20" borderId="56" xfId="0" applyFont="1" applyFill="1" applyBorder="1" applyAlignment="1">
      <alignment horizontal="left" vertical="top" wrapText="1"/>
    </xf>
    <xf numFmtId="0" fontId="13" fillId="20" borderId="57" xfId="0" applyFont="1" applyFill="1" applyBorder="1" applyAlignment="1">
      <alignment horizontal="left" vertical="top" wrapText="1"/>
    </xf>
    <xf numFmtId="0" fontId="13" fillId="0" borderId="7" xfId="0" applyFont="1" applyBorder="1" applyAlignment="1">
      <alignment horizontal="left" vertical="center" wrapText="1"/>
    </xf>
    <xf numFmtId="0" fontId="13" fillId="0" borderId="1" xfId="0" applyFont="1" applyBorder="1" applyAlignment="1">
      <alignment horizontal="left" vertical="top" wrapText="1"/>
    </xf>
    <xf numFmtId="0" fontId="13" fillId="0" borderId="3" xfId="0" applyFont="1" applyBorder="1" applyAlignment="1">
      <alignment horizontal="left" vertical="top" wrapText="1"/>
    </xf>
    <xf numFmtId="0" fontId="13" fillId="0" borderId="8" xfId="0" applyFont="1" applyBorder="1" applyAlignment="1">
      <alignment horizontal="left" vertical="top" wrapText="1"/>
    </xf>
    <xf numFmtId="0" fontId="13" fillId="0" borderId="11" xfId="0" applyFont="1" applyBorder="1" applyAlignment="1" applyProtection="1">
      <alignment horizontal="center" vertical="center" wrapText="1"/>
      <protection locked="0" hidden="1"/>
    </xf>
    <xf numFmtId="0" fontId="11" fillId="0" borderId="10" xfId="0" applyFont="1" applyBorder="1" applyAlignment="1" applyProtection="1">
      <alignment horizontal="center" vertical="center" wrapText="1"/>
      <protection locked="0" hidden="1"/>
    </xf>
    <xf numFmtId="0" fontId="11" fillId="0" borderId="4" xfId="0" applyFont="1" applyBorder="1" applyAlignment="1" applyProtection="1">
      <alignment horizontal="center" vertical="center" wrapText="1"/>
      <protection locked="0" hidden="1"/>
    </xf>
    <xf numFmtId="0" fontId="11" fillId="0" borderId="11" xfId="0" applyFont="1" applyBorder="1" applyAlignment="1" applyProtection="1">
      <alignment horizontal="center" vertical="center" wrapText="1"/>
      <protection locked="0" hidden="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8" fillId="20" borderId="10" xfId="0" applyFont="1" applyFill="1" applyBorder="1" applyAlignment="1" applyProtection="1">
      <alignment wrapText="1"/>
      <protection locked="0"/>
    </xf>
    <xf numFmtId="0" fontId="0" fillId="0" borderId="11" xfId="0" applyBorder="1" applyAlignment="1" applyProtection="1">
      <alignment wrapText="1"/>
      <protection locked="0"/>
    </xf>
    <xf numFmtId="0" fontId="9" fillId="20" borderId="12" xfId="0" applyFont="1" applyFill="1" applyBorder="1" applyAlignment="1" applyProtection="1">
      <alignment horizontal="center"/>
      <protection hidden="1"/>
    </xf>
    <xf numFmtId="0" fontId="0" fillId="0" borderId="14" xfId="0" applyBorder="1" applyAlignment="1" applyProtection="1">
      <alignment horizontal="center"/>
      <protection hidden="1"/>
    </xf>
    <xf numFmtId="0" fontId="0" fillId="0" borderId="13" xfId="0" applyBorder="1" applyAlignment="1" applyProtection="1">
      <alignment horizontal="center"/>
      <protection hidden="1"/>
    </xf>
    <xf numFmtId="0" fontId="8" fillId="35" borderId="10" xfId="0" applyFont="1" applyFill="1" applyBorder="1" applyAlignment="1" applyProtection="1">
      <alignment horizontal="center" wrapText="1"/>
      <protection locked="0"/>
    </xf>
    <xf numFmtId="0" fontId="0" fillId="0" borderId="6" xfId="0" applyBorder="1" applyAlignment="1">
      <alignment horizontal="center" wrapText="1"/>
    </xf>
    <xf numFmtId="0" fontId="0" fillId="0" borderId="9" xfId="0" applyBorder="1" applyAlignment="1">
      <alignment horizontal="center" wrapText="1"/>
    </xf>
    <xf numFmtId="0" fontId="8" fillId="20" borderId="3" xfId="0" applyFont="1" applyFill="1"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0" fillId="0" borderId="9" xfId="0" applyBorder="1" applyAlignment="1" applyProtection="1">
      <alignment horizontal="center" vertical="center" wrapText="1"/>
      <protection hidden="1"/>
    </xf>
    <xf numFmtId="0" fontId="8" fillId="35" borderId="12" xfId="0" applyFont="1" applyFill="1" applyBorder="1" applyAlignment="1" applyProtection="1">
      <alignment vertical="top" wrapText="1"/>
      <protection locked="0"/>
    </xf>
    <xf numFmtId="0" fontId="8" fillId="35" borderId="14" xfId="0" applyFont="1" applyFill="1" applyBorder="1" applyAlignment="1" applyProtection="1">
      <alignment vertical="top" wrapText="1"/>
      <protection locked="0"/>
    </xf>
    <xf numFmtId="0" fontId="8" fillId="35" borderId="13" xfId="0" applyFont="1" applyFill="1" applyBorder="1" applyAlignment="1" applyProtection="1">
      <alignment vertical="top" wrapText="1"/>
      <protection locked="0"/>
    </xf>
    <xf numFmtId="0" fontId="8" fillId="35" borderId="1" xfId="0" applyFont="1" applyFill="1" applyBorder="1" applyAlignment="1" applyProtection="1">
      <alignment vertical="top" wrapText="1"/>
      <protection locked="0"/>
    </xf>
    <xf numFmtId="0" fontId="8" fillId="35" borderId="2" xfId="0" applyFont="1" applyFill="1" applyBorder="1" applyAlignment="1" applyProtection="1">
      <alignment vertical="top" wrapText="1"/>
      <protection locked="0"/>
    </xf>
    <xf numFmtId="0" fontId="8" fillId="35" borderId="3" xfId="0" applyFont="1" applyFill="1" applyBorder="1" applyAlignment="1" applyProtection="1">
      <alignment vertical="top" wrapText="1"/>
      <protection locked="0"/>
    </xf>
    <xf numFmtId="0" fontId="8" fillId="0" borderId="104" xfId="0" applyFont="1" applyBorder="1" applyAlignment="1" applyProtection="1">
      <alignment vertical="top" wrapText="1"/>
      <protection hidden="1"/>
    </xf>
    <xf numFmtId="0" fontId="8" fillId="0" borderId="105" xfId="0" applyFont="1" applyBorder="1" applyAlignment="1" applyProtection="1">
      <alignment vertical="top" wrapText="1"/>
      <protection hidden="1"/>
    </xf>
    <xf numFmtId="0" fontId="9" fillId="40" borderId="12" xfId="0" applyFont="1" applyFill="1" applyBorder="1" applyAlignment="1" applyProtection="1">
      <alignment vertical="center" wrapText="1"/>
      <protection hidden="1"/>
    </xf>
    <xf numFmtId="0" fontId="9" fillId="40" borderId="14" xfId="0" applyFont="1" applyFill="1" applyBorder="1" applyAlignment="1" applyProtection="1">
      <alignment vertical="center" wrapText="1"/>
      <protection hidden="1"/>
    </xf>
    <xf numFmtId="0" fontId="9" fillId="40" borderId="13" xfId="0" applyFont="1" applyFill="1" applyBorder="1" applyAlignment="1" applyProtection="1">
      <alignment vertical="center" wrapText="1"/>
      <protection hidden="1"/>
    </xf>
    <xf numFmtId="0" fontId="8" fillId="35" borderId="56" xfId="0" applyFont="1" applyFill="1" applyBorder="1" applyAlignment="1" applyProtection="1">
      <alignment vertical="top" wrapText="1"/>
      <protection locked="0" hidden="1"/>
    </xf>
    <xf numFmtId="0" fontId="8" fillId="0" borderId="57" xfId="0" applyFont="1" applyBorder="1" applyAlignment="1" applyProtection="1">
      <alignment wrapText="1"/>
      <protection locked="0" hidden="1"/>
    </xf>
    <xf numFmtId="0" fontId="8" fillId="0" borderId="59" xfId="0" applyFont="1" applyBorder="1" applyAlignment="1" applyProtection="1">
      <alignment wrapText="1"/>
      <protection locked="0" hidden="1"/>
    </xf>
    <xf numFmtId="0" fontId="79" fillId="20" borderId="10" xfId="0" applyFont="1" applyFill="1" applyBorder="1" applyAlignment="1" applyProtection="1">
      <alignment horizontal="center" vertical="center" wrapText="1"/>
      <protection locked="0"/>
    </xf>
    <xf numFmtId="0" fontId="0" fillId="20" borderId="11" xfId="0" applyFill="1" applyBorder="1" applyAlignment="1">
      <alignment horizontal="center" vertical="center" wrapText="1"/>
    </xf>
    <xf numFmtId="0" fontId="8" fillId="20" borderId="10" xfId="0" applyFont="1" applyFill="1" applyBorder="1" applyAlignment="1" applyProtection="1">
      <alignment horizontal="center" vertical="center" wrapText="1"/>
      <protection hidden="1"/>
    </xf>
    <xf numFmtId="0" fontId="0" fillId="0" borderId="11" xfId="0" applyBorder="1" applyAlignment="1">
      <alignment horizontal="center" vertical="center" wrapText="1"/>
    </xf>
    <xf numFmtId="0" fontId="0" fillId="0" borderId="11" xfId="0" applyBorder="1" applyAlignment="1" applyProtection="1">
      <alignment horizontal="center" vertical="center" wrapText="1"/>
      <protection hidden="1"/>
    </xf>
    <xf numFmtId="0" fontId="8" fillId="35" borderId="12" xfId="0" applyFont="1" applyFill="1" applyBorder="1" applyAlignment="1" applyProtection="1">
      <alignment vertical="top" wrapText="1"/>
      <protection locked="0" hidden="1"/>
    </xf>
    <xf numFmtId="0" fontId="8" fillId="0" borderId="14" xfId="0" applyFont="1" applyBorder="1" applyAlignment="1" applyProtection="1">
      <alignment wrapText="1"/>
      <protection locked="0" hidden="1"/>
    </xf>
    <xf numFmtId="0" fontId="8" fillId="0" borderId="13" xfId="0" applyFont="1" applyBorder="1" applyAlignment="1" applyProtection="1">
      <alignment wrapText="1"/>
      <protection locked="0" hidden="1"/>
    </xf>
    <xf numFmtId="0" fontId="9" fillId="40" borderId="12" xfId="0" applyFont="1" applyFill="1" applyBorder="1" applyAlignment="1" applyProtection="1">
      <alignment horizontal="center" vertical="center" wrapText="1"/>
      <protection hidden="1"/>
    </xf>
    <xf numFmtId="0" fontId="9" fillId="40" borderId="14" xfId="0" applyFont="1" applyFill="1" applyBorder="1" applyAlignment="1" applyProtection="1">
      <alignment horizontal="center" vertical="center" wrapText="1"/>
      <protection hidden="1"/>
    </xf>
    <xf numFmtId="0" fontId="9" fillId="40" borderId="13" xfId="0" applyFont="1" applyFill="1" applyBorder="1" applyAlignment="1" applyProtection="1">
      <alignment horizontal="center" vertical="center" wrapText="1"/>
      <protection hidden="1"/>
    </xf>
    <xf numFmtId="0" fontId="8" fillId="0" borderId="10" xfId="0" applyFont="1"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8" fillId="0" borderId="12" xfId="0" applyFont="1" applyBorder="1" applyAlignment="1" applyProtection="1">
      <alignment vertical="top" wrapText="1"/>
      <protection hidden="1"/>
    </xf>
    <xf numFmtId="0" fontId="0" fillId="0" borderId="13" xfId="0" applyBorder="1" applyAlignment="1" applyProtection="1">
      <alignment vertical="top" wrapText="1"/>
      <protection hidden="1"/>
    </xf>
    <xf numFmtId="0" fontId="8" fillId="20" borderId="12" xfId="0" applyFont="1" applyFill="1" applyBorder="1" applyAlignment="1" applyProtection="1">
      <alignment vertical="top" wrapText="1"/>
      <protection hidden="1"/>
    </xf>
    <xf numFmtId="0" fontId="0" fillId="20" borderId="13" xfId="0" applyFill="1" applyBorder="1" applyAlignment="1" applyProtection="1">
      <alignment vertical="top" wrapText="1"/>
      <protection hidden="1"/>
    </xf>
    <xf numFmtId="0" fontId="8" fillId="0" borderId="56" xfId="0" applyFont="1" applyBorder="1" applyAlignment="1" applyProtection="1">
      <alignment vertical="top" wrapText="1"/>
      <protection hidden="1"/>
    </xf>
    <xf numFmtId="0" fontId="0" fillId="0" borderId="59" xfId="0" applyBorder="1" applyAlignment="1" applyProtection="1">
      <alignment vertical="top" wrapText="1"/>
      <protection hidden="1"/>
    </xf>
    <xf numFmtId="0" fontId="8" fillId="20" borderId="1" xfId="0" applyFont="1" applyFill="1" applyBorder="1" applyAlignment="1" applyProtection="1">
      <alignment vertical="top" wrapText="1"/>
      <protection hidden="1"/>
    </xf>
    <xf numFmtId="0" fontId="0" fillId="0" borderId="2" xfId="0" applyBorder="1" applyAlignment="1" applyProtection="1">
      <alignment vertical="top" wrapText="1"/>
      <protection hidden="1"/>
    </xf>
    <xf numFmtId="0" fontId="8" fillId="0" borderId="7" xfId="0" applyFont="1" applyBorder="1" applyAlignment="1" applyProtection="1">
      <alignment vertical="top" wrapText="1"/>
      <protection hidden="1"/>
    </xf>
    <xf numFmtId="0" fontId="0" fillId="0" borderId="7" xfId="0" applyBorder="1" applyAlignment="1" applyProtection="1">
      <alignment wrapText="1"/>
      <protection hidden="1"/>
    </xf>
    <xf numFmtId="0" fontId="8" fillId="20" borderId="10" xfId="0" applyFont="1" applyFill="1" applyBorder="1" applyAlignment="1" applyProtection="1">
      <alignment vertical="top" wrapText="1"/>
      <protection hidden="1"/>
    </xf>
    <xf numFmtId="0" fontId="0" fillId="20" borderId="10" xfId="0" applyFill="1" applyBorder="1" applyAlignment="1" applyProtection="1">
      <alignment vertical="top" wrapText="1"/>
      <protection hidden="1"/>
    </xf>
    <xf numFmtId="0" fontId="8" fillId="20" borderId="7" xfId="0" applyFont="1" applyFill="1" applyBorder="1" applyAlignment="1" applyProtection="1">
      <alignment vertical="top" wrapText="1"/>
      <protection hidden="1"/>
    </xf>
    <xf numFmtId="0" fontId="0" fillId="20" borderId="7" xfId="0" applyFill="1" applyBorder="1" applyAlignment="1" applyProtection="1">
      <alignment vertical="top" wrapText="1"/>
      <protection hidden="1"/>
    </xf>
    <xf numFmtId="0" fontId="9" fillId="29" borderId="8" xfId="0" applyFont="1" applyFill="1" applyBorder="1" applyAlignment="1" applyProtection="1">
      <alignment horizontal="left" vertical="top" wrapText="1"/>
      <protection hidden="1"/>
    </xf>
    <xf numFmtId="0" fontId="9" fillId="29" borderId="9" xfId="0" applyFont="1" applyFill="1" applyBorder="1" applyAlignment="1" applyProtection="1">
      <alignment horizontal="left" vertical="top" wrapText="1"/>
      <protection hidden="1"/>
    </xf>
    <xf numFmtId="0" fontId="8" fillId="0" borderId="5" xfId="0" applyFont="1" applyBorder="1" applyAlignment="1" applyProtection="1">
      <alignment horizontal="left" vertical="top" wrapText="1"/>
      <protection locked="0"/>
    </xf>
    <xf numFmtId="0" fontId="8" fillId="0" borderId="0" xfId="0" applyFont="1" applyAlignment="1" applyProtection="1">
      <alignment horizontal="left" vertical="top"/>
      <protection locked="0"/>
    </xf>
    <xf numFmtId="0" fontId="8" fillId="0" borderId="6" xfId="0" applyFont="1" applyBorder="1" applyAlignment="1" applyProtection="1">
      <alignment horizontal="left" vertical="top"/>
      <protection locked="0"/>
    </xf>
    <xf numFmtId="0" fontId="8" fillId="0" borderId="5" xfId="0" applyFont="1" applyBorder="1" applyAlignment="1" applyProtection="1">
      <alignment horizontal="left" vertical="top"/>
      <protection locked="0"/>
    </xf>
    <xf numFmtId="0" fontId="8" fillId="0" borderId="8" xfId="0" applyFont="1" applyBorder="1" applyAlignment="1" applyProtection="1">
      <alignment horizontal="left" vertical="top"/>
      <protection locked="0"/>
    </xf>
    <xf numFmtId="0" fontId="8" fillId="0" borderId="17"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0" fontId="13" fillId="0" borderId="10"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8" fillId="0" borderId="1" xfId="0" applyFont="1" applyBorder="1" applyAlignment="1" applyProtection="1">
      <alignment vertical="top" wrapText="1"/>
      <protection hidden="1"/>
    </xf>
    <xf numFmtId="0" fontId="0" fillId="0" borderId="3" xfId="0" applyBorder="1" applyAlignment="1" applyProtection="1">
      <alignment vertical="top" wrapText="1"/>
      <protection hidden="1"/>
    </xf>
    <xf numFmtId="0" fontId="9" fillId="40" borderId="52" xfId="0" applyFont="1" applyFill="1" applyBorder="1" applyAlignment="1" applyProtection="1">
      <alignment horizontal="center" vertical="center" wrapText="1"/>
      <protection hidden="1"/>
    </xf>
    <xf numFmtId="0" fontId="0" fillId="0" borderId="91" xfId="0" applyBorder="1" applyAlignment="1" applyProtection="1">
      <alignment horizontal="center" vertical="center" wrapText="1"/>
      <protection hidden="1"/>
    </xf>
    <xf numFmtId="0" fontId="8" fillId="0" borderId="14" xfId="0" applyFont="1" applyBorder="1" applyAlignment="1" applyProtection="1">
      <alignment wrapText="1"/>
      <protection locked="0"/>
    </xf>
    <xf numFmtId="0" fontId="8" fillId="0" borderId="13" xfId="0" applyFont="1" applyBorder="1" applyAlignment="1" applyProtection="1">
      <alignment wrapText="1"/>
      <protection locked="0"/>
    </xf>
    <xf numFmtId="0" fontId="8" fillId="0" borderId="5"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8" fillId="35" borderId="98" xfId="0" applyFont="1" applyFill="1" applyBorder="1" applyAlignment="1" applyProtection="1">
      <alignment vertical="top" wrapText="1"/>
      <protection locked="0"/>
    </xf>
    <xf numFmtId="0" fontId="8" fillId="0" borderId="99" xfId="0" applyFont="1" applyBorder="1" applyAlignment="1" applyProtection="1">
      <alignment wrapText="1"/>
      <protection locked="0"/>
    </xf>
    <xf numFmtId="0" fontId="8" fillId="0" borderId="100" xfId="0" applyFont="1" applyBorder="1" applyAlignment="1" applyProtection="1">
      <alignment wrapText="1"/>
      <protection locked="0"/>
    </xf>
    <xf numFmtId="0" fontId="9" fillId="20" borderId="14" xfId="0" applyFont="1" applyFill="1" applyBorder="1" applyAlignment="1" applyProtection="1">
      <alignment horizontal="center"/>
      <protection hidden="1"/>
    </xf>
    <xf numFmtId="0" fontId="9" fillId="20" borderId="13" xfId="0" applyFont="1" applyFill="1" applyBorder="1" applyAlignment="1" applyProtection="1">
      <alignment horizontal="center"/>
      <protection hidden="1"/>
    </xf>
    <xf numFmtId="0" fontId="8" fillId="20" borderId="1" xfId="0" applyFont="1" applyFill="1" applyBorder="1" applyAlignment="1" applyProtection="1">
      <alignment horizontal="left" vertical="top" wrapText="1"/>
      <protection hidden="1"/>
    </xf>
    <xf numFmtId="0" fontId="0" fillId="0" borderId="3" xfId="0" applyBorder="1" applyAlignment="1">
      <alignment horizontal="left" vertical="top" wrapText="1"/>
    </xf>
    <xf numFmtId="0" fontId="8" fillId="20" borderId="8" xfId="0" applyFont="1" applyFill="1" applyBorder="1" applyAlignment="1" applyProtection="1">
      <alignment horizontal="left" vertical="center" wrapText="1" indent="2"/>
      <protection hidden="1"/>
    </xf>
    <xf numFmtId="0" fontId="0" fillId="20" borderId="17" xfId="0" applyFill="1" applyBorder="1" applyAlignment="1" applyProtection="1">
      <alignment horizontal="left" vertical="center" wrapText="1" indent="2"/>
      <protection hidden="1"/>
    </xf>
    <xf numFmtId="0" fontId="8" fillId="20" borderId="5" xfId="0" applyFont="1" applyFill="1" applyBorder="1" applyAlignment="1" applyProtection="1">
      <alignment horizontal="left" vertical="center" wrapText="1" indent="2"/>
      <protection hidden="1"/>
    </xf>
    <xf numFmtId="0" fontId="0" fillId="20" borderId="0" xfId="0" applyFill="1" applyAlignment="1" applyProtection="1">
      <alignment horizontal="left" vertical="center" wrapText="1" indent="2"/>
      <protection hidden="1"/>
    </xf>
    <xf numFmtId="0" fontId="0" fillId="0" borderId="6" xfId="0" applyBorder="1" applyAlignment="1">
      <alignment horizontal="left" vertical="center" wrapText="1" indent="2"/>
    </xf>
  </cellXfs>
  <cellStyles count="5">
    <cellStyle name="Input" xfId="3" builtinId="20"/>
    <cellStyle name="Normal" xfId="0" builtinId="0"/>
    <cellStyle name="Normal 2" xfId="1" xr:uid="{00000000-0005-0000-0000-000002000000}"/>
    <cellStyle name="Normal 2 2" xfId="2" xr:uid="{00000000-0005-0000-0000-000003000000}"/>
    <cellStyle name="Percent" xfId="4" builtinId="5"/>
  </cellStyles>
  <dxfs count="39">
    <dxf>
      <font>
        <color rgb="FF9C0006"/>
      </font>
    </dxf>
    <dxf>
      <font>
        <color rgb="FF9C0006"/>
      </font>
    </dxf>
    <dxf>
      <font>
        <color rgb="FF9C0006"/>
      </font>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FF0000"/>
      </font>
    </dxf>
    <dxf>
      <font>
        <color rgb="FF0033CC"/>
      </font>
    </dxf>
    <dxf>
      <font>
        <color rgb="FF00B050"/>
      </font>
    </dxf>
    <dxf>
      <border>
        <vertical/>
        <horizontal/>
      </border>
    </dxf>
    <dxf>
      <font>
        <color rgb="FFFF0000"/>
      </font>
    </dxf>
    <dxf>
      <border>
        <vertical/>
        <horizontal/>
      </border>
    </dxf>
    <dxf>
      <font>
        <color rgb="FF0033CC"/>
      </font>
    </dxf>
    <dxf>
      <font>
        <color rgb="FF00B050"/>
      </font>
    </dxf>
    <dxf>
      <font>
        <color rgb="FFFF0000"/>
      </font>
    </dxf>
    <dxf>
      <border>
        <vertical/>
        <horizontal/>
      </border>
    </dxf>
    <dxf>
      <font>
        <color rgb="FF0033CC"/>
      </font>
    </dxf>
    <dxf>
      <font>
        <color rgb="FF00B050"/>
      </font>
    </dxf>
    <dxf>
      <font>
        <color rgb="FFFF0000"/>
      </font>
    </dxf>
    <dxf>
      <border>
        <vertical/>
        <horizontal/>
      </border>
    </dxf>
    <dxf>
      <font>
        <color rgb="FF0033CC"/>
      </font>
    </dxf>
    <dxf>
      <font>
        <color rgb="FF00B050"/>
      </font>
    </dxf>
    <dxf>
      <font>
        <color rgb="FFFF0000"/>
      </font>
    </dxf>
    <dxf>
      <font>
        <color rgb="FF0033CC"/>
      </font>
    </dxf>
    <dxf>
      <font>
        <color rgb="FF00B050"/>
      </font>
    </dxf>
    <dxf>
      <font>
        <color rgb="FFFF0000"/>
      </font>
    </dxf>
  </dxfs>
  <tableStyles count="0" defaultTableStyle="TableStyleMedium2" defaultPivotStyle="PivotStyleLight16"/>
  <colors>
    <indexedColors>
      <rgbColor rgb="FF000000"/>
      <rgbColor rgb="FFFFFFFF"/>
      <rgbColor rgb="FFFF0000"/>
      <rgbColor rgb="FF00CC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FF"/>
      <rgbColor rgb="FFFFFFCC"/>
      <rgbColor rgb="FFEEEEEE"/>
      <rgbColor rgb="FF660066"/>
      <rgbColor rgb="FFFF8080"/>
      <rgbColor rgb="FF0066CC"/>
      <rgbColor rgb="FF99FF99"/>
      <rgbColor rgb="FF000080"/>
      <rgbColor rgb="FFFF00FF"/>
      <rgbColor rgb="FFFFFF00"/>
      <rgbColor rgb="FF00FFFF"/>
      <rgbColor rgb="FF800080"/>
      <rgbColor rgb="FF800000"/>
      <rgbColor rgb="FF008080"/>
      <rgbColor rgb="FF0000FF"/>
      <rgbColor rgb="FF00CCFF"/>
      <rgbColor rgb="FFE6E6FF"/>
      <rgbColor rgb="FFCCFFCC"/>
      <rgbColor rgb="FFFFFF99"/>
      <rgbColor rgb="FF66FFFF"/>
      <rgbColor rgb="FFF6BD84"/>
      <rgbColor rgb="FFCC99FF"/>
      <rgbColor rgb="FFFFCC99"/>
      <rgbColor rgb="FF3366FF"/>
      <rgbColor rgb="FF33CCCC"/>
      <rgbColor rgb="FF99CC00"/>
      <rgbColor rgb="FFFFCC00"/>
      <rgbColor rgb="FFFF9900"/>
      <rgbColor rgb="FFFF6600"/>
      <rgbColor rgb="FF666699"/>
      <rgbColor rgb="FF999999"/>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33CC"/>
      <color rgb="FFFFFFE5"/>
      <color rgb="FFF7F7FF"/>
      <color rgb="FFFFDEBD"/>
      <color rgb="FFF7F7F7"/>
      <color rgb="FFE6E6E6"/>
      <color rgb="FFFFFFCC"/>
      <color rgb="FFFFFF99"/>
      <color rgb="FFFF4B54"/>
      <color rgb="FFFFD5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G$4" lockText="1" noThreeD="1"/>
</file>

<file path=xl/ctrlProps/ctrlProp10.xml><?xml version="1.0" encoding="utf-8"?>
<formControlPr xmlns="http://schemas.microsoft.com/office/spreadsheetml/2009/9/main" objectType="CheckBox" fmlaLink="$G$26" lockText="1" noThreeD="1"/>
</file>

<file path=xl/ctrlProps/ctrlProp100.xml><?xml version="1.0" encoding="utf-8"?>
<formControlPr xmlns="http://schemas.microsoft.com/office/spreadsheetml/2009/9/main" objectType="CheckBox" fmlaLink="$G$26" lockText="1" noThreeD="1"/>
</file>

<file path=xl/ctrlProps/ctrlProp101.xml><?xml version="1.0" encoding="utf-8"?>
<formControlPr xmlns="http://schemas.microsoft.com/office/spreadsheetml/2009/9/main" objectType="CheckBox" fmlaLink="$G$23" lockText="1" noThreeD="1"/>
</file>

<file path=xl/ctrlProps/ctrlProp102.xml><?xml version="1.0" encoding="utf-8"?>
<formControlPr xmlns="http://schemas.microsoft.com/office/spreadsheetml/2009/9/main" objectType="CheckBox" fmlaLink="$G$24" lockText="1" noThreeD="1"/>
</file>

<file path=xl/ctrlProps/ctrlProp103.xml><?xml version="1.0" encoding="utf-8"?>
<formControlPr xmlns="http://schemas.microsoft.com/office/spreadsheetml/2009/9/main" objectType="CheckBox" fmlaLink="$G$6" lockText="1" noThreeD="1"/>
</file>

<file path=xl/ctrlProps/ctrlProp104.xml><?xml version="1.0" encoding="utf-8"?>
<formControlPr xmlns="http://schemas.microsoft.com/office/spreadsheetml/2009/9/main" objectType="CheckBox" fmlaLink="$G$7" lockText="1" noThreeD="1"/>
</file>

<file path=xl/ctrlProps/ctrlProp105.xml><?xml version="1.0" encoding="utf-8"?>
<formControlPr xmlns="http://schemas.microsoft.com/office/spreadsheetml/2009/9/main" objectType="CheckBox" fmlaLink="$G$8" lockText="1" noThreeD="1"/>
</file>

<file path=xl/ctrlProps/ctrlProp106.xml><?xml version="1.0" encoding="utf-8"?>
<formControlPr xmlns="http://schemas.microsoft.com/office/spreadsheetml/2009/9/main" objectType="CheckBox" fmlaLink="$G$9" lockText="1" noThreeD="1"/>
</file>

<file path=xl/ctrlProps/ctrlProp107.xml><?xml version="1.0" encoding="utf-8"?>
<formControlPr xmlns="http://schemas.microsoft.com/office/spreadsheetml/2009/9/main" objectType="CheckBox" fmlaLink="$G$10" lockText="1" noThreeD="1"/>
</file>

<file path=xl/ctrlProps/ctrlProp108.xml><?xml version="1.0" encoding="utf-8"?>
<formControlPr xmlns="http://schemas.microsoft.com/office/spreadsheetml/2009/9/main" objectType="CheckBox" fmlaLink="$G$11" lockText="1" noThreeD="1"/>
</file>

<file path=xl/ctrlProps/ctrlProp109.xml><?xml version="1.0" encoding="utf-8"?>
<formControlPr xmlns="http://schemas.microsoft.com/office/spreadsheetml/2009/9/main" objectType="CheckBox" fmlaLink="$G$12" lockText="1" noThreeD="1"/>
</file>

<file path=xl/ctrlProps/ctrlProp11.xml><?xml version="1.0" encoding="utf-8"?>
<formControlPr xmlns="http://schemas.microsoft.com/office/spreadsheetml/2009/9/main" objectType="CheckBox" fmlaLink="$G$28" lockText="1" noThreeD="1"/>
</file>

<file path=xl/ctrlProps/ctrlProp110.xml><?xml version="1.0" encoding="utf-8"?>
<formControlPr xmlns="http://schemas.microsoft.com/office/spreadsheetml/2009/9/main" objectType="CheckBox" fmlaLink="$G$13" lockText="1" noThreeD="1"/>
</file>

<file path=xl/ctrlProps/ctrlProp111.xml><?xml version="1.0" encoding="utf-8"?>
<formControlPr xmlns="http://schemas.microsoft.com/office/spreadsheetml/2009/9/main" objectType="CheckBox" fmlaLink="$G$14" lockText="1" noThreeD="1"/>
</file>

<file path=xl/ctrlProps/ctrlProp112.xml><?xml version="1.0" encoding="utf-8"?>
<formControlPr xmlns="http://schemas.microsoft.com/office/spreadsheetml/2009/9/main" objectType="CheckBox" fmlaLink="$G$17" lockText="1" noThreeD="1"/>
</file>

<file path=xl/ctrlProps/ctrlProp113.xml><?xml version="1.0" encoding="utf-8"?>
<formControlPr xmlns="http://schemas.microsoft.com/office/spreadsheetml/2009/9/main" objectType="CheckBox" fmlaLink="$G$25" lockText="1" noThreeD="1"/>
</file>

<file path=xl/ctrlProps/ctrlProp114.xml><?xml version="1.0" encoding="utf-8"?>
<formControlPr xmlns="http://schemas.microsoft.com/office/spreadsheetml/2009/9/main" objectType="CheckBox" fmlaLink="$G$32" lockText="1" noThreeD="1"/>
</file>

<file path=xl/ctrlProps/ctrlProp115.xml><?xml version="1.0" encoding="utf-8"?>
<formControlPr xmlns="http://schemas.microsoft.com/office/spreadsheetml/2009/9/main" objectType="CheckBox" fmlaLink="$G$35" lockText="1" noThreeD="1"/>
</file>

<file path=xl/ctrlProps/ctrlProp116.xml><?xml version="1.0" encoding="utf-8"?>
<formControlPr xmlns="http://schemas.microsoft.com/office/spreadsheetml/2009/9/main" objectType="CheckBox" fmlaLink="$G$36" lockText="1" noThreeD="1"/>
</file>

<file path=xl/ctrlProps/ctrlProp117.xml><?xml version="1.0" encoding="utf-8"?>
<formControlPr xmlns="http://schemas.microsoft.com/office/spreadsheetml/2009/9/main" objectType="CheckBox" fmlaLink="$G$37" lockText="1" noThreeD="1"/>
</file>

<file path=xl/ctrlProps/ctrlProp118.xml><?xml version="1.0" encoding="utf-8"?>
<formControlPr xmlns="http://schemas.microsoft.com/office/spreadsheetml/2009/9/main" objectType="CheckBox" fmlaLink="$G$38" lockText="1" noThreeD="1"/>
</file>

<file path=xl/ctrlProps/ctrlProp119.xml><?xml version="1.0" encoding="utf-8"?>
<formControlPr xmlns="http://schemas.microsoft.com/office/spreadsheetml/2009/9/main" objectType="CheckBox" fmlaLink="$G$39" lockText="1" noThreeD="1"/>
</file>

<file path=xl/ctrlProps/ctrlProp12.xml><?xml version="1.0" encoding="utf-8"?>
<formControlPr xmlns="http://schemas.microsoft.com/office/spreadsheetml/2009/9/main" objectType="CheckBox" fmlaLink="$G$23" lockText="1" noThreeD="1"/>
</file>

<file path=xl/ctrlProps/ctrlProp120.xml><?xml version="1.0" encoding="utf-8"?>
<formControlPr xmlns="http://schemas.microsoft.com/office/spreadsheetml/2009/9/main" objectType="CheckBox" fmlaLink="$G$49" lockText="1" noThreeD="1"/>
</file>

<file path=xl/ctrlProps/ctrlProp121.xml><?xml version="1.0" encoding="utf-8"?>
<formControlPr xmlns="http://schemas.microsoft.com/office/spreadsheetml/2009/9/main" objectType="CheckBox" fmlaLink="$G$26" lockText="1" noThreeD="1"/>
</file>

<file path=xl/ctrlProps/ctrlProp122.xml><?xml version="1.0" encoding="utf-8"?>
<formControlPr xmlns="http://schemas.microsoft.com/office/spreadsheetml/2009/9/main" objectType="CheckBox" fmlaLink="$G$17" lockText="1" noThreeD="1"/>
</file>

<file path=xl/ctrlProps/ctrlProp123.xml><?xml version="1.0" encoding="utf-8"?>
<formControlPr xmlns="http://schemas.microsoft.com/office/spreadsheetml/2009/9/main" objectType="CheckBox" fmlaLink="$G$20" lockText="1" noThreeD="1"/>
</file>

<file path=xl/ctrlProps/ctrlProp13.xml><?xml version="1.0" encoding="utf-8"?>
<formControlPr xmlns="http://schemas.microsoft.com/office/spreadsheetml/2009/9/main" objectType="CheckBox" fmlaLink="$G$24" lockText="1" noThreeD="1"/>
</file>

<file path=xl/ctrlProps/ctrlProp14.xml><?xml version="1.0" encoding="utf-8"?>
<formControlPr xmlns="http://schemas.microsoft.com/office/spreadsheetml/2009/9/main" objectType="CheckBox" fmlaLink="$G$8" lockText="1" noThreeD="1"/>
</file>

<file path=xl/ctrlProps/ctrlProp15.xml><?xml version="1.0" encoding="utf-8"?>
<formControlPr xmlns="http://schemas.microsoft.com/office/spreadsheetml/2009/9/main" objectType="CheckBox" fmlaLink="$G$9" lockText="1" noThreeD="1"/>
</file>

<file path=xl/ctrlProps/ctrlProp16.xml><?xml version="1.0" encoding="utf-8"?>
<formControlPr xmlns="http://schemas.microsoft.com/office/spreadsheetml/2009/9/main" objectType="CheckBox" fmlaLink="$G$27" lockText="1" noThreeD="1"/>
</file>

<file path=xl/ctrlProps/ctrlProp17.xml><?xml version="1.0" encoding="utf-8"?>
<formControlPr xmlns="http://schemas.microsoft.com/office/spreadsheetml/2009/9/main" objectType="CheckBox" fmlaLink="$G$41" lockText="1" noThreeD="1"/>
</file>

<file path=xl/ctrlProps/ctrlProp18.xml><?xml version="1.0" encoding="utf-8"?>
<formControlPr xmlns="http://schemas.microsoft.com/office/spreadsheetml/2009/9/main" objectType="CheckBox" fmlaLink="$G$42" lockText="1" noThreeD="1"/>
</file>

<file path=xl/ctrlProps/ctrlProp19.xml><?xml version="1.0" encoding="utf-8"?>
<formControlPr xmlns="http://schemas.microsoft.com/office/spreadsheetml/2009/9/main" objectType="CheckBox" fmlaLink="$G$39" lockText="1" noThreeD="1"/>
</file>

<file path=xl/ctrlProps/ctrlProp2.xml><?xml version="1.0" encoding="utf-8"?>
<formControlPr xmlns="http://schemas.microsoft.com/office/spreadsheetml/2009/9/main" objectType="CheckBox" fmlaLink="$G$6" lockText="1" noThreeD="1"/>
</file>

<file path=xl/ctrlProps/ctrlProp20.xml><?xml version="1.0" encoding="utf-8"?>
<formControlPr xmlns="http://schemas.microsoft.com/office/spreadsheetml/2009/9/main" objectType="CheckBox" fmlaLink="$G$45" lockText="1" noThreeD="1"/>
</file>

<file path=xl/ctrlProps/ctrlProp21.xml><?xml version="1.0" encoding="utf-8"?>
<formControlPr xmlns="http://schemas.microsoft.com/office/spreadsheetml/2009/9/main" objectType="CheckBox" fmlaLink="$G$46" lockText="1" noThreeD="1"/>
</file>

<file path=xl/ctrlProps/ctrlProp22.xml><?xml version="1.0" encoding="utf-8"?>
<formControlPr xmlns="http://schemas.microsoft.com/office/spreadsheetml/2009/9/main" objectType="CheckBox" fmlaLink="$G$47" lockText="1" noThreeD="1"/>
</file>

<file path=xl/ctrlProps/ctrlProp23.xml><?xml version="1.0" encoding="utf-8"?>
<formControlPr xmlns="http://schemas.microsoft.com/office/spreadsheetml/2009/9/main" objectType="CheckBox" fmlaLink="$G$59" lockText="1" noThreeD="1"/>
</file>

<file path=xl/ctrlProps/ctrlProp24.xml><?xml version="1.0" encoding="utf-8"?>
<formControlPr xmlns="http://schemas.microsoft.com/office/spreadsheetml/2009/9/main" objectType="CheckBox" fmlaLink="$G$16" lockText="1" noThreeD="1"/>
</file>

<file path=xl/ctrlProps/ctrlProp25.xml><?xml version="1.0" encoding="utf-8"?>
<formControlPr xmlns="http://schemas.microsoft.com/office/spreadsheetml/2009/9/main" objectType="CheckBox" fmlaLink="$G$17" noThreeD="1"/>
</file>

<file path=xl/ctrlProps/ctrlProp26.xml><?xml version="1.0" encoding="utf-8"?>
<formControlPr xmlns="http://schemas.microsoft.com/office/spreadsheetml/2009/9/main" objectType="CheckBox" fmlaLink="$G$18" lockText="1" noThreeD="1"/>
</file>

<file path=xl/ctrlProps/ctrlProp27.xml><?xml version="1.0" encoding="utf-8"?>
<formControlPr xmlns="http://schemas.microsoft.com/office/spreadsheetml/2009/9/main" objectType="CheckBox" fmlaLink="$G$19" noThreeD="1"/>
</file>

<file path=xl/ctrlProps/ctrlProp28.xml><?xml version="1.0" encoding="utf-8"?>
<formControlPr xmlns="http://schemas.microsoft.com/office/spreadsheetml/2009/9/main" objectType="CheckBox" fmlaLink="$G$20" lockText="1" noThreeD="1"/>
</file>

<file path=xl/ctrlProps/ctrlProp29.xml><?xml version="1.0" encoding="utf-8"?>
<formControlPr xmlns="http://schemas.microsoft.com/office/spreadsheetml/2009/9/main" objectType="CheckBox" fmlaLink="$G$67" noThreeD="1"/>
</file>

<file path=xl/ctrlProps/ctrlProp3.xml><?xml version="1.0" encoding="utf-8"?>
<formControlPr xmlns="http://schemas.microsoft.com/office/spreadsheetml/2009/9/main" objectType="CheckBox" fmlaLink="$G$32" lockText="1" noThreeD="1"/>
</file>

<file path=xl/ctrlProps/ctrlProp30.xml><?xml version="1.0" encoding="utf-8"?>
<formControlPr xmlns="http://schemas.microsoft.com/office/spreadsheetml/2009/9/main" objectType="CheckBox" fmlaLink="$G$68" noThreeD="1"/>
</file>

<file path=xl/ctrlProps/ctrlProp31.xml><?xml version="1.0" encoding="utf-8"?>
<formControlPr xmlns="http://schemas.microsoft.com/office/spreadsheetml/2009/9/main" objectType="CheckBox" fmlaLink="$G$19" lockText="1" noThreeD="1"/>
</file>

<file path=xl/ctrlProps/ctrlProp32.xml><?xml version="1.0" encoding="utf-8"?>
<formControlPr xmlns="http://schemas.microsoft.com/office/spreadsheetml/2009/9/main" objectType="CheckBox" fmlaLink="$G$20" lockText="1" noThreeD="1"/>
</file>

<file path=xl/ctrlProps/ctrlProp33.xml><?xml version="1.0" encoding="utf-8"?>
<formControlPr xmlns="http://schemas.microsoft.com/office/spreadsheetml/2009/9/main" objectType="CheckBox" fmlaLink="$G$34" lockText="1" noThreeD="1"/>
</file>

<file path=xl/ctrlProps/ctrlProp34.xml><?xml version="1.0" encoding="utf-8"?>
<formControlPr xmlns="http://schemas.microsoft.com/office/spreadsheetml/2009/9/main" objectType="CheckBox" fmlaLink="$G$35"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checked="Checked" firstButton="1" fmlaLink="$G$10"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checked="Checked" firstButton="1" fmlaLink="$G$9" lockText="1" noThreeD="1"/>
</file>

<file path=xl/ctrlProps/ctrlProp4.xml><?xml version="1.0" encoding="utf-8"?>
<formControlPr xmlns="http://schemas.microsoft.com/office/spreadsheetml/2009/9/main" objectType="CheckBox" fmlaLink="$G$55"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CheckBox" fmlaLink="$G$9" lockText="1" noThreeD="1"/>
</file>

<file path=xl/ctrlProps/ctrlProp42.xml><?xml version="1.0" encoding="utf-8"?>
<formControlPr xmlns="http://schemas.microsoft.com/office/spreadsheetml/2009/9/main" objectType="CheckBox" fmlaLink="$H$9" lockText="1" noThreeD="1"/>
</file>

<file path=xl/ctrlProps/ctrlProp43.xml><?xml version="1.0" encoding="utf-8"?>
<formControlPr xmlns="http://schemas.microsoft.com/office/spreadsheetml/2009/9/main" objectType="CheckBox" fmlaLink="$G$12" lockText="1" noThreeD="1"/>
</file>

<file path=xl/ctrlProps/ctrlProp44.xml><?xml version="1.0" encoding="utf-8"?>
<formControlPr xmlns="http://schemas.microsoft.com/office/spreadsheetml/2009/9/main" objectType="CheckBox" fmlaLink="$H$12" lockText="1" noThreeD="1"/>
</file>

<file path=xl/ctrlProps/ctrlProp45.xml><?xml version="1.0" encoding="utf-8"?>
<formControlPr xmlns="http://schemas.microsoft.com/office/spreadsheetml/2009/9/main" objectType="CheckBox" fmlaLink="$G$14" lockText="1" noThreeD="1"/>
</file>

<file path=xl/ctrlProps/ctrlProp46.xml><?xml version="1.0" encoding="utf-8"?>
<formControlPr xmlns="http://schemas.microsoft.com/office/spreadsheetml/2009/9/main" objectType="CheckBox" fmlaLink="$H$14" lockText="1" noThreeD="1"/>
</file>

<file path=xl/ctrlProps/ctrlProp47.xml><?xml version="1.0" encoding="utf-8"?>
<formControlPr xmlns="http://schemas.microsoft.com/office/spreadsheetml/2009/9/main" objectType="CheckBox" fmlaLink="$I$14" lockText="1" noThreeD="1"/>
</file>

<file path=xl/ctrlProps/ctrlProp48.xml><?xml version="1.0" encoding="utf-8"?>
<formControlPr xmlns="http://schemas.microsoft.com/office/spreadsheetml/2009/9/main" objectType="CheckBox" fmlaLink="$J$14" lockText="1" noThreeD="1"/>
</file>

<file path=xl/ctrlProps/ctrlProp49.xml><?xml version="1.0" encoding="utf-8"?>
<formControlPr xmlns="http://schemas.microsoft.com/office/spreadsheetml/2009/9/main" objectType="CheckBox" fmlaLink="$G$18" lockText="1" noThreeD="1"/>
</file>

<file path=xl/ctrlProps/ctrlProp5.xml><?xml version="1.0" encoding="utf-8"?>
<formControlPr xmlns="http://schemas.microsoft.com/office/spreadsheetml/2009/9/main" objectType="CheckBox" fmlaLink="$G$56" lockText="1" noThreeD="1"/>
</file>

<file path=xl/ctrlProps/ctrlProp50.xml><?xml version="1.0" encoding="utf-8"?>
<formControlPr xmlns="http://schemas.microsoft.com/office/spreadsheetml/2009/9/main" objectType="CheckBox" fmlaLink="$G$53" lockText="1" noThreeD="1"/>
</file>

<file path=xl/ctrlProps/ctrlProp51.xml><?xml version="1.0" encoding="utf-8"?>
<formControlPr xmlns="http://schemas.microsoft.com/office/spreadsheetml/2009/9/main" objectType="CheckBox" fmlaLink="$G$54" lockText="1" noThreeD="1"/>
</file>

<file path=xl/ctrlProps/ctrlProp52.xml><?xml version="1.0" encoding="utf-8"?>
<formControlPr xmlns="http://schemas.microsoft.com/office/spreadsheetml/2009/9/main" objectType="CheckBox" fmlaLink="$G$26" lockText="1" noThreeD="1"/>
</file>

<file path=xl/ctrlProps/ctrlProp53.xml><?xml version="1.0" encoding="utf-8"?>
<formControlPr xmlns="http://schemas.microsoft.com/office/spreadsheetml/2009/9/main" objectType="CheckBox" fmlaLink="$G$20" lockText="1" noThreeD="1"/>
</file>

<file path=xl/ctrlProps/ctrlProp54.xml><?xml version="1.0" encoding="utf-8"?>
<formControlPr xmlns="http://schemas.microsoft.com/office/spreadsheetml/2009/9/main" objectType="CheckBox" fmlaLink="$G$24" lockText="1" noThreeD="1"/>
</file>

<file path=xl/ctrlProps/ctrlProp55.xml><?xml version="1.0" encoding="utf-8"?>
<formControlPr xmlns="http://schemas.microsoft.com/office/spreadsheetml/2009/9/main" objectType="CheckBox" fmlaLink="$G$6" lockText="1" noThreeD="1"/>
</file>

<file path=xl/ctrlProps/ctrlProp56.xml><?xml version="1.0" encoding="utf-8"?>
<formControlPr xmlns="http://schemas.microsoft.com/office/spreadsheetml/2009/9/main" objectType="CheckBox" fmlaLink="$G$9" lockText="1" noThreeD="1"/>
</file>

<file path=xl/ctrlProps/ctrlProp57.xml><?xml version="1.0" encoding="utf-8"?>
<formControlPr xmlns="http://schemas.microsoft.com/office/spreadsheetml/2009/9/main" objectType="CheckBox" fmlaLink="$H$9" lockText="1" noThreeD="1"/>
</file>

<file path=xl/ctrlProps/ctrlProp58.xml><?xml version="1.0" encoding="utf-8"?>
<formControlPr xmlns="http://schemas.microsoft.com/office/spreadsheetml/2009/9/main" objectType="CheckBox" fmlaLink="$G$11" lockText="1" noThreeD="1"/>
</file>

<file path=xl/ctrlProps/ctrlProp59.xml><?xml version="1.0" encoding="utf-8"?>
<formControlPr xmlns="http://schemas.microsoft.com/office/spreadsheetml/2009/9/main" objectType="CheckBox" fmlaLink="$H$11" lockText="1" noThreeD="1"/>
</file>

<file path=xl/ctrlProps/ctrlProp6.xml><?xml version="1.0" encoding="utf-8"?>
<formControlPr xmlns="http://schemas.microsoft.com/office/spreadsheetml/2009/9/main" objectType="CheckBox" fmlaLink="$G$58" lockText="1" noThreeD="1"/>
</file>

<file path=xl/ctrlProps/ctrlProp60.xml><?xml version="1.0" encoding="utf-8"?>
<formControlPr xmlns="http://schemas.microsoft.com/office/spreadsheetml/2009/9/main" objectType="CheckBox" fmlaLink="$G$13" lockText="1" noThreeD="1"/>
</file>

<file path=xl/ctrlProps/ctrlProp61.xml><?xml version="1.0" encoding="utf-8"?>
<formControlPr xmlns="http://schemas.microsoft.com/office/spreadsheetml/2009/9/main" objectType="CheckBox" fmlaLink="$G$21" lockText="1" noThreeD="1"/>
</file>

<file path=xl/ctrlProps/ctrlProp62.xml><?xml version="1.0" encoding="utf-8"?>
<formControlPr xmlns="http://schemas.microsoft.com/office/spreadsheetml/2009/9/main" objectType="CheckBox" fmlaLink="$G$27" lockText="1" noThreeD="1"/>
</file>

<file path=xl/ctrlProps/ctrlProp63.xml><?xml version="1.0" encoding="utf-8"?>
<formControlPr xmlns="http://schemas.microsoft.com/office/spreadsheetml/2009/9/main" objectType="CheckBox" fmlaLink="$G$42" lockText="1" noThreeD="1"/>
</file>

<file path=xl/ctrlProps/ctrlProp64.xml><?xml version="1.0" encoding="utf-8"?>
<formControlPr xmlns="http://schemas.microsoft.com/office/spreadsheetml/2009/9/main" objectType="CheckBox" fmlaLink="$G$5" lockText="1" noThreeD="1"/>
</file>

<file path=xl/ctrlProps/ctrlProp65.xml><?xml version="1.0" encoding="utf-8"?>
<formControlPr xmlns="http://schemas.microsoft.com/office/spreadsheetml/2009/9/main" objectType="CheckBox" fmlaLink="$G$26" lockText="1" noThreeD="1"/>
</file>

<file path=xl/ctrlProps/ctrlProp66.xml><?xml version="1.0" encoding="utf-8"?>
<formControlPr xmlns="http://schemas.microsoft.com/office/spreadsheetml/2009/9/main" objectType="CheckBox" fmlaLink="$G$14" lockText="1" noThreeD="1"/>
</file>

<file path=xl/ctrlProps/ctrlProp67.xml><?xml version="1.0" encoding="utf-8"?>
<formControlPr xmlns="http://schemas.microsoft.com/office/spreadsheetml/2009/9/main" objectType="CheckBox" fmlaLink="$G$15" lockText="1" noThreeD="1"/>
</file>

<file path=xl/ctrlProps/ctrlProp68.xml><?xml version="1.0" encoding="utf-8"?>
<formControlPr xmlns="http://schemas.microsoft.com/office/spreadsheetml/2009/9/main" objectType="CheckBox" fmlaLink="$G$20" lockText="1" noThreeD="1"/>
</file>

<file path=xl/ctrlProps/ctrlProp69.xml><?xml version="1.0" encoding="utf-8"?>
<formControlPr xmlns="http://schemas.microsoft.com/office/spreadsheetml/2009/9/main" objectType="CheckBox" fmlaLink="$H$20" lockText="1" noThreeD="1"/>
</file>

<file path=xl/ctrlProps/ctrlProp7.xml><?xml version="1.0" encoding="utf-8"?>
<formControlPr xmlns="http://schemas.microsoft.com/office/spreadsheetml/2009/9/main" objectType="CheckBox" fmlaLink="$G$34" lockText="1" noThreeD="1"/>
</file>

<file path=xl/ctrlProps/ctrlProp70.xml><?xml version="1.0" encoding="utf-8"?>
<formControlPr xmlns="http://schemas.microsoft.com/office/spreadsheetml/2009/9/main" objectType="CheckBox" fmlaLink="$G$22" lockText="1" noThreeD="1"/>
</file>

<file path=xl/ctrlProps/ctrlProp71.xml><?xml version="1.0" encoding="utf-8"?>
<formControlPr xmlns="http://schemas.microsoft.com/office/spreadsheetml/2009/9/main" objectType="CheckBox" fmlaLink="$G$25" lockText="1" noThreeD="1"/>
</file>

<file path=xl/ctrlProps/ctrlProp72.xml><?xml version="1.0" encoding="utf-8"?>
<formControlPr xmlns="http://schemas.microsoft.com/office/spreadsheetml/2009/9/main" objectType="CheckBox" fmlaLink="$G$31" lockText="1" noThreeD="1"/>
</file>

<file path=xl/ctrlProps/ctrlProp73.xml><?xml version="1.0" encoding="utf-8"?>
<formControlPr xmlns="http://schemas.microsoft.com/office/spreadsheetml/2009/9/main" objectType="CheckBox" fmlaLink="$G$32" lockText="1" noThreeD="1"/>
</file>

<file path=xl/ctrlProps/ctrlProp74.xml><?xml version="1.0" encoding="utf-8"?>
<formControlPr xmlns="http://schemas.microsoft.com/office/spreadsheetml/2009/9/main" objectType="CheckBox" fmlaLink="$G$34" lockText="1" noThreeD="1"/>
</file>

<file path=xl/ctrlProps/ctrlProp75.xml><?xml version="1.0" encoding="utf-8"?>
<formControlPr xmlns="http://schemas.microsoft.com/office/spreadsheetml/2009/9/main" objectType="CheckBox" fmlaLink="$G$35" lockText="1" noThreeD="1"/>
</file>

<file path=xl/ctrlProps/ctrlProp76.xml><?xml version="1.0" encoding="utf-8"?>
<formControlPr xmlns="http://schemas.microsoft.com/office/spreadsheetml/2009/9/main" objectType="CheckBox" fmlaLink="$G$37" lockText="1" noThreeD="1"/>
</file>

<file path=xl/ctrlProps/ctrlProp77.xml><?xml version="1.0" encoding="utf-8"?>
<formControlPr xmlns="http://schemas.microsoft.com/office/spreadsheetml/2009/9/main" objectType="CheckBox" fmlaLink="$G$38" lockText="1" noThreeD="1"/>
</file>

<file path=xl/ctrlProps/ctrlProp78.xml><?xml version="1.0" encoding="utf-8"?>
<formControlPr xmlns="http://schemas.microsoft.com/office/spreadsheetml/2009/9/main" objectType="CheckBox" fmlaLink="$G$39" lockText="1" noThreeD="1"/>
</file>

<file path=xl/ctrlProps/ctrlProp79.xml><?xml version="1.0" encoding="utf-8"?>
<formControlPr xmlns="http://schemas.microsoft.com/office/spreadsheetml/2009/9/main" objectType="CheckBox" fmlaLink="$G$40" lockText="1" noThreeD="1"/>
</file>

<file path=xl/ctrlProps/ctrlProp8.xml><?xml version="1.0" encoding="utf-8"?>
<formControlPr xmlns="http://schemas.microsoft.com/office/spreadsheetml/2009/9/main" objectType="CheckBox" fmlaLink="$G$35" lockText="1" noThreeD="1"/>
</file>

<file path=xl/ctrlProps/ctrlProp80.xml><?xml version="1.0" encoding="utf-8"?>
<formControlPr xmlns="http://schemas.microsoft.com/office/spreadsheetml/2009/9/main" objectType="CheckBox" fmlaLink="$G$23" lockText="1" noThreeD="1"/>
</file>

<file path=xl/ctrlProps/ctrlProp81.xml><?xml version="1.0" encoding="utf-8"?>
<formControlPr xmlns="http://schemas.microsoft.com/office/spreadsheetml/2009/9/main" objectType="CheckBox" fmlaLink="$G$24" lockText="1" noThreeD="1"/>
</file>

<file path=xl/ctrlProps/ctrlProp82.xml><?xml version="1.0" encoding="utf-8"?>
<formControlPr xmlns="http://schemas.microsoft.com/office/spreadsheetml/2009/9/main" objectType="CheckBox" fmlaLink="$G$6" lockText="1" noThreeD="1"/>
</file>

<file path=xl/ctrlProps/ctrlProp83.xml><?xml version="1.0" encoding="utf-8"?>
<formControlPr xmlns="http://schemas.microsoft.com/office/spreadsheetml/2009/9/main" objectType="CheckBox" fmlaLink="$G$7" lockText="1" noThreeD="1"/>
</file>

<file path=xl/ctrlProps/ctrlProp84.xml><?xml version="1.0" encoding="utf-8"?>
<formControlPr xmlns="http://schemas.microsoft.com/office/spreadsheetml/2009/9/main" objectType="CheckBox" fmlaLink="$G$8" lockText="1" noThreeD="1"/>
</file>

<file path=xl/ctrlProps/ctrlProp85.xml><?xml version="1.0" encoding="utf-8"?>
<formControlPr xmlns="http://schemas.microsoft.com/office/spreadsheetml/2009/9/main" objectType="CheckBox" fmlaLink="$G$9" lockText="1" noThreeD="1"/>
</file>

<file path=xl/ctrlProps/ctrlProp86.xml><?xml version="1.0" encoding="utf-8"?>
<formControlPr xmlns="http://schemas.microsoft.com/office/spreadsheetml/2009/9/main" objectType="CheckBox" fmlaLink="$G$10" lockText="1" noThreeD="1"/>
</file>

<file path=xl/ctrlProps/ctrlProp87.xml><?xml version="1.0" encoding="utf-8"?>
<formControlPr xmlns="http://schemas.microsoft.com/office/spreadsheetml/2009/9/main" objectType="CheckBox" fmlaLink="$G$11" lockText="1" noThreeD="1"/>
</file>

<file path=xl/ctrlProps/ctrlProp88.xml><?xml version="1.0" encoding="utf-8"?>
<formControlPr xmlns="http://schemas.microsoft.com/office/spreadsheetml/2009/9/main" objectType="CheckBox" fmlaLink="$G$12" lockText="1" noThreeD="1"/>
</file>

<file path=xl/ctrlProps/ctrlProp89.xml><?xml version="1.0" encoding="utf-8"?>
<formControlPr xmlns="http://schemas.microsoft.com/office/spreadsheetml/2009/9/main" objectType="CheckBox" fmlaLink="$G$13" lockText="1" noThreeD="1"/>
</file>

<file path=xl/ctrlProps/ctrlProp9.xml><?xml version="1.0" encoding="utf-8"?>
<formControlPr xmlns="http://schemas.microsoft.com/office/spreadsheetml/2009/9/main" objectType="CheckBox" fmlaLink="$G$7" lockText="1" noThreeD="1"/>
</file>

<file path=xl/ctrlProps/ctrlProp90.xml><?xml version="1.0" encoding="utf-8"?>
<formControlPr xmlns="http://schemas.microsoft.com/office/spreadsheetml/2009/9/main" objectType="CheckBox" fmlaLink="$G$14" lockText="1" noThreeD="1"/>
</file>

<file path=xl/ctrlProps/ctrlProp91.xml><?xml version="1.0" encoding="utf-8"?>
<formControlPr xmlns="http://schemas.microsoft.com/office/spreadsheetml/2009/9/main" objectType="CheckBox" fmlaLink="$G$17" lockText="1" noThreeD="1"/>
</file>

<file path=xl/ctrlProps/ctrlProp92.xml><?xml version="1.0" encoding="utf-8"?>
<formControlPr xmlns="http://schemas.microsoft.com/office/spreadsheetml/2009/9/main" objectType="CheckBox" fmlaLink="$G$25" lockText="1" noThreeD="1"/>
</file>

<file path=xl/ctrlProps/ctrlProp93.xml><?xml version="1.0" encoding="utf-8"?>
<formControlPr xmlns="http://schemas.microsoft.com/office/spreadsheetml/2009/9/main" objectType="CheckBox" fmlaLink="$G$32" lockText="1" noThreeD="1"/>
</file>

<file path=xl/ctrlProps/ctrlProp94.xml><?xml version="1.0" encoding="utf-8"?>
<formControlPr xmlns="http://schemas.microsoft.com/office/spreadsheetml/2009/9/main" objectType="CheckBox" fmlaLink="$G$35" lockText="1" noThreeD="1"/>
</file>

<file path=xl/ctrlProps/ctrlProp95.xml><?xml version="1.0" encoding="utf-8"?>
<formControlPr xmlns="http://schemas.microsoft.com/office/spreadsheetml/2009/9/main" objectType="CheckBox" fmlaLink="$G$36" lockText="1" noThreeD="1"/>
</file>

<file path=xl/ctrlProps/ctrlProp96.xml><?xml version="1.0" encoding="utf-8"?>
<formControlPr xmlns="http://schemas.microsoft.com/office/spreadsheetml/2009/9/main" objectType="CheckBox" fmlaLink="$G$37" lockText="1" noThreeD="1"/>
</file>

<file path=xl/ctrlProps/ctrlProp97.xml><?xml version="1.0" encoding="utf-8"?>
<formControlPr xmlns="http://schemas.microsoft.com/office/spreadsheetml/2009/9/main" objectType="CheckBox" fmlaLink="$G$38" lockText="1" noThreeD="1"/>
</file>

<file path=xl/ctrlProps/ctrlProp98.xml><?xml version="1.0" encoding="utf-8"?>
<formControlPr xmlns="http://schemas.microsoft.com/office/spreadsheetml/2009/9/main" objectType="CheckBox" fmlaLink="$G$39" lockText="1" noThreeD="1"/>
</file>

<file path=xl/ctrlProps/ctrlProp99.xml><?xml version="1.0" encoding="utf-8"?>
<formControlPr xmlns="http://schemas.microsoft.com/office/spreadsheetml/2009/9/main" objectType="CheckBox" fmlaLink="#REF!" lockText="1" noThreeD="1"/>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xdr:col>
      <xdr:colOff>329728</xdr:colOff>
      <xdr:row>0</xdr:row>
      <xdr:rowOff>161925</xdr:rowOff>
    </xdr:from>
    <xdr:to>
      <xdr:col>2</xdr:col>
      <xdr:colOff>2315582</xdr:colOff>
      <xdr:row>0</xdr:row>
      <xdr:rowOff>166579</xdr:rowOff>
    </xdr:to>
    <xdr:pic>
      <xdr:nvPicPr>
        <xdr:cNvPr id="2" name="Picture 1" descr="gm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2000"/>
                  </a14:imgEffect>
                </a14:imgLayer>
              </a14:imgProps>
            </a:ext>
            <a:ext uri="{28A0092B-C50C-407E-A947-70E740481C1C}">
              <a14:useLocalDpi xmlns:a14="http://schemas.microsoft.com/office/drawing/2010/main"/>
            </a:ext>
          </a:extLst>
        </a:blip>
        <a:srcRect/>
        <a:stretch>
          <a:fillRect/>
        </a:stretch>
      </xdr:blipFill>
      <xdr:spPr bwMode="auto">
        <a:xfrm>
          <a:off x="3434878" y="247650"/>
          <a:ext cx="1985854" cy="1985854"/>
        </a:xfrm>
        <a:prstGeom prst="rect">
          <a:avLst/>
        </a:prstGeom>
        <a:noFill/>
        <a:ln w="9525">
          <a:noFill/>
          <a:miter lim="800000"/>
          <a:headEnd/>
          <a:tailEnd/>
        </a:ln>
      </xdr:spPr>
    </xdr:pic>
    <xdr:clientData/>
  </xdr:twoCellAnchor>
  <xdr:twoCellAnchor editAs="absolute">
    <xdr:from>
      <xdr:col>2</xdr:col>
      <xdr:colOff>495300</xdr:colOff>
      <xdr:row>0</xdr:row>
      <xdr:rowOff>95250</xdr:rowOff>
    </xdr:from>
    <xdr:to>
      <xdr:col>2</xdr:col>
      <xdr:colOff>2481154</xdr:colOff>
      <xdr:row>10</xdr:row>
      <xdr:rowOff>176104</xdr:rowOff>
    </xdr:to>
    <xdr:pic>
      <xdr:nvPicPr>
        <xdr:cNvPr id="3" name="Picture 2" descr="gm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2000"/>
                  </a14:imgEffect>
                </a14:imgLayer>
              </a14:imgProps>
            </a:ext>
            <a:ext uri="{28A0092B-C50C-407E-A947-70E740481C1C}">
              <a14:useLocalDpi xmlns:a14="http://schemas.microsoft.com/office/drawing/2010/main"/>
            </a:ext>
          </a:extLst>
        </a:blip>
        <a:srcRect/>
        <a:stretch>
          <a:fillRect/>
        </a:stretch>
      </xdr:blipFill>
      <xdr:spPr bwMode="auto">
        <a:xfrm>
          <a:off x="3600450" y="95250"/>
          <a:ext cx="1985854" cy="198585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1692367</xdr:colOff>
      <xdr:row>20</xdr:row>
      <xdr:rowOff>275167</xdr:rowOff>
    </xdr:from>
    <xdr:to>
      <xdr:col>1</xdr:col>
      <xdr:colOff>2550583</xdr:colOff>
      <xdr:row>21</xdr:row>
      <xdr:rowOff>21167</xdr:rowOff>
    </xdr:to>
    <xdr:sp macro="" textlink="'Score Summary'!$C$4:$C$5">
      <xdr:nvSpPr>
        <xdr:cNvPr id="12" name="TextBox 11">
          <a:extLst>
            <a:ext uri="{FF2B5EF4-FFF2-40B4-BE49-F238E27FC236}">
              <a16:creationId xmlns:a16="http://schemas.microsoft.com/office/drawing/2014/main" id="{00000000-0008-0000-0200-00000C000000}"/>
            </a:ext>
          </a:extLst>
        </xdr:cNvPr>
        <xdr:cNvSpPr txBox="1"/>
      </xdr:nvSpPr>
      <xdr:spPr>
        <a:xfrm>
          <a:off x="2094534" y="7747000"/>
          <a:ext cx="858216" cy="201084"/>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0527C5D7-C5D3-4C73-A6C7-4290775E3F2E}" type="TxLink">
            <a:rPr lang="en-US" sz="1000" b="0" i="0" u="none" strike="noStrike">
              <a:solidFill>
                <a:srgbClr val="000000"/>
              </a:solidFill>
              <a:latin typeface="Cambria"/>
              <a:ea typeface="Cambria"/>
              <a:cs typeface="Arial"/>
            </a:rPr>
            <a:pPr algn="ctr"/>
            <a:t> </a:t>
          </a:fld>
          <a:endParaRPr lang="en-US" sz="8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241300</xdr:colOff>
          <xdr:row>3</xdr:row>
          <xdr:rowOff>31750</xdr:rowOff>
        </xdr:from>
        <xdr:to>
          <xdr:col>2</xdr:col>
          <xdr:colOff>476250</xdr:colOff>
          <xdr:row>3</xdr:row>
          <xdr:rowOff>260350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3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5</xdr:row>
          <xdr:rowOff>0</xdr:rowOff>
        </xdr:from>
        <xdr:to>
          <xdr:col>2</xdr:col>
          <xdr:colOff>488950</xdr:colOff>
          <xdr:row>6</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3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30</xdr:row>
          <xdr:rowOff>133350</xdr:rowOff>
        </xdr:from>
        <xdr:to>
          <xdr:col>2</xdr:col>
          <xdr:colOff>450850</xdr:colOff>
          <xdr:row>32</xdr:row>
          <xdr:rowOff>12700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3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53</xdr:row>
          <xdr:rowOff>260350</xdr:rowOff>
        </xdr:from>
        <xdr:to>
          <xdr:col>2</xdr:col>
          <xdr:colOff>431800</xdr:colOff>
          <xdr:row>54</xdr:row>
          <xdr:rowOff>171450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3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55</xdr:row>
          <xdr:rowOff>146050</xdr:rowOff>
        </xdr:from>
        <xdr:to>
          <xdr:col>2</xdr:col>
          <xdr:colOff>450850</xdr:colOff>
          <xdr:row>55</xdr:row>
          <xdr:rowOff>285750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3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56</xdr:row>
          <xdr:rowOff>133350</xdr:rowOff>
        </xdr:from>
        <xdr:to>
          <xdr:col>2</xdr:col>
          <xdr:colOff>450850</xdr:colOff>
          <xdr:row>57</xdr:row>
          <xdr:rowOff>107950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3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32</xdr:row>
          <xdr:rowOff>127000</xdr:rowOff>
        </xdr:from>
        <xdr:to>
          <xdr:col>2</xdr:col>
          <xdr:colOff>450850</xdr:colOff>
          <xdr:row>34</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3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34</xdr:row>
          <xdr:rowOff>31750</xdr:rowOff>
        </xdr:from>
        <xdr:to>
          <xdr:col>2</xdr:col>
          <xdr:colOff>438150</xdr:colOff>
          <xdr:row>34</xdr:row>
          <xdr:rowOff>203200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3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818288</xdr:colOff>
      <xdr:row>37</xdr:row>
      <xdr:rowOff>23812</xdr:rowOff>
    </xdr:from>
    <xdr:to>
      <xdr:col>1</xdr:col>
      <xdr:colOff>1325562</xdr:colOff>
      <xdr:row>37</xdr:row>
      <xdr:rowOff>157314</xdr:rowOff>
    </xdr:to>
    <xdr:sp macro="" textlink="$C$38">
      <xdr:nvSpPr>
        <xdr:cNvPr id="10" name="TextBox 9">
          <a:extLst>
            <a:ext uri="{FF2B5EF4-FFF2-40B4-BE49-F238E27FC236}">
              <a16:creationId xmlns:a16="http://schemas.microsoft.com/office/drawing/2014/main" id="{00000000-0008-0000-0300-00000A000000}"/>
            </a:ext>
          </a:extLst>
        </xdr:cNvPr>
        <xdr:cNvSpPr txBox="1"/>
      </xdr:nvSpPr>
      <xdr:spPr>
        <a:xfrm>
          <a:off x="1215163" y="8112125"/>
          <a:ext cx="507274" cy="133502"/>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9CDF6552-7FA8-489D-A428-A7B75124762B}" type="TxLink">
            <a:rPr lang="en-US" sz="900" b="1" i="0" u="none" strike="noStrike">
              <a:solidFill>
                <a:srgbClr val="0070C0"/>
              </a:solidFill>
              <a:latin typeface="Cambria"/>
              <a:ea typeface="Cambria"/>
              <a:cs typeface="Arial"/>
            </a:rPr>
            <a:pPr algn="ctr"/>
            <a:t>0</a:t>
          </a:fld>
          <a:endParaRPr lang="en-US" sz="800">
            <a:solidFill>
              <a:sysClr val="windowText" lastClr="000000"/>
            </a:solidFill>
          </a:endParaRPr>
        </a:p>
      </xdr:txBody>
    </xdr:sp>
    <xdr:clientData/>
  </xdr:twoCellAnchor>
  <xdr:twoCellAnchor editAs="absolute">
    <xdr:from>
      <xdr:col>1</xdr:col>
      <xdr:colOff>761582</xdr:colOff>
      <xdr:row>11</xdr:row>
      <xdr:rowOff>94943</xdr:rowOff>
    </xdr:from>
    <xdr:to>
      <xdr:col>1</xdr:col>
      <xdr:colOff>1192687</xdr:colOff>
      <xdr:row>11</xdr:row>
      <xdr:rowOff>224377</xdr:rowOff>
    </xdr:to>
    <xdr:sp macro="" textlink="$C$12">
      <xdr:nvSpPr>
        <xdr:cNvPr id="12" name="TextBox 11">
          <a:extLst>
            <a:ext uri="{FF2B5EF4-FFF2-40B4-BE49-F238E27FC236}">
              <a16:creationId xmlns:a16="http://schemas.microsoft.com/office/drawing/2014/main" id="{00000000-0008-0000-0300-00000C000000}"/>
            </a:ext>
          </a:extLst>
        </xdr:cNvPr>
        <xdr:cNvSpPr txBox="1"/>
      </xdr:nvSpPr>
      <xdr:spPr>
        <a:xfrm>
          <a:off x="1162993" y="2346925"/>
          <a:ext cx="431105" cy="129434"/>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E1C3FD81-8751-4533-A941-4938D757B2EC}" type="TxLink">
            <a:rPr lang="en-US" sz="900" b="0" i="0" u="none" strike="noStrike">
              <a:solidFill>
                <a:srgbClr val="0070C0"/>
              </a:solidFill>
              <a:latin typeface="Cambria"/>
              <a:cs typeface="Arial"/>
            </a:rPr>
            <a:pPr algn="ctr"/>
            <a:t>0</a:t>
          </a:fld>
          <a:endParaRPr lang="en-US" sz="800">
            <a:solidFill>
              <a:sysClr val="windowText" lastClr="000000"/>
            </a:solidFill>
          </a:endParaRPr>
        </a:p>
      </xdr:txBody>
    </xdr:sp>
    <xdr:clientData/>
  </xdr:twoCellAnchor>
  <xdr:twoCellAnchor editAs="oneCell">
    <xdr:from>
      <xdr:col>1</xdr:col>
      <xdr:colOff>847284</xdr:colOff>
      <xdr:row>12</xdr:row>
      <xdr:rowOff>121845</xdr:rowOff>
    </xdr:from>
    <xdr:to>
      <xdr:col>1</xdr:col>
      <xdr:colOff>1279689</xdr:colOff>
      <xdr:row>12</xdr:row>
      <xdr:rowOff>249517</xdr:rowOff>
    </xdr:to>
    <xdr:sp macro="" textlink="$C$13">
      <xdr:nvSpPr>
        <xdr:cNvPr id="13" name="TextBox 12">
          <a:extLst>
            <a:ext uri="{FF2B5EF4-FFF2-40B4-BE49-F238E27FC236}">
              <a16:creationId xmlns:a16="http://schemas.microsoft.com/office/drawing/2014/main" id="{00000000-0008-0000-0300-00000D000000}"/>
            </a:ext>
          </a:extLst>
        </xdr:cNvPr>
        <xdr:cNvSpPr txBox="1"/>
      </xdr:nvSpPr>
      <xdr:spPr>
        <a:xfrm>
          <a:off x="1245602" y="3048618"/>
          <a:ext cx="432405" cy="127672"/>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CFD30081-C598-4786-9635-1763D5E7027B}" type="TxLink">
            <a:rPr lang="en-US" sz="900" b="0" i="0" u="none" strike="noStrike">
              <a:solidFill>
                <a:srgbClr val="0070C0"/>
              </a:solidFill>
              <a:latin typeface="Cambria"/>
              <a:cs typeface="Arial"/>
            </a:rPr>
            <a:pPr algn="ctr"/>
            <a:t>0</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247650</xdr:colOff>
          <xdr:row>5</xdr:row>
          <xdr:rowOff>146050</xdr:rowOff>
        </xdr:from>
        <xdr:to>
          <xdr:col>2</xdr:col>
          <xdr:colOff>546100</xdr:colOff>
          <xdr:row>7</xdr:row>
          <xdr:rowOff>12700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3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25</xdr:row>
          <xdr:rowOff>12700</xdr:rowOff>
        </xdr:from>
        <xdr:to>
          <xdr:col>2</xdr:col>
          <xdr:colOff>527050</xdr:colOff>
          <xdr:row>25</xdr:row>
          <xdr:rowOff>171450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3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27</xdr:row>
          <xdr:rowOff>19050</xdr:rowOff>
        </xdr:from>
        <xdr:to>
          <xdr:col>2</xdr:col>
          <xdr:colOff>527050</xdr:colOff>
          <xdr:row>27</xdr:row>
          <xdr:rowOff>184150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3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22</xdr:row>
          <xdr:rowOff>31750</xdr:rowOff>
        </xdr:from>
        <xdr:to>
          <xdr:col>2</xdr:col>
          <xdr:colOff>488950</xdr:colOff>
          <xdr:row>22</xdr:row>
          <xdr:rowOff>184150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3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22</xdr:row>
          <xdr:rowOff>260350</xdr:rowOff>
        </xdr:from>
        <xdr:to>
          <xdr:col>2</xdr:col>
          <xdr:colOff>450850</xdr:colOff>
          <xdr:row>23</xdr:row>
          <xdr:rowOff>107950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3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6</xdr:row>
          <xdr:rowOff>146050</xdr:rowOff>
        </xdr:from>
        <xdr:to>
          <xdr:col>2</xdr:col>
          <xdr:colOff>527050</xdr:colOff>
          <xdr:row>8</xdr:row>
          <xdr:rowOff>12700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3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7</xdr:row>
          <xdr:rowOff>146050</xdr:rowOff>
        </xdr:from>
        <xdr:to>
          <xdr:col>2</xdr:col>
          <xdr:colOff>514350</xdr:colOff>
          <xdr:row>9</xdr:row>
          <xdr:rowOff>12700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3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1722898</xdr:colOff>
      <xdr:row>20</xdr:row>
      <xdr:rowOff>49572</xdr:rowOff>
    </xdr:from>
    <xdr:to>
      <xdr:col>1</xdr:col>
      <xdr:colOff>2222140</xdr:colOff>
      <xdr:row>20</xdr:row>
      <xdr:rowOff>184014</xdr:rowOff>
    </xdr:to>
    <xdr:sp macro="" textlink="$C$21">
      <xdr:nvSpPr>
        <xdr:cNvPr id="30" name="TextBox 29">
          <a:extLst>
            <a:ext uri="{FF2B5EF4-FFF2-40B4-BE49-F238E27FC236}">
              <a16:creationId xmlns:a16="http://schemas.microsoft.com/office/drawing/2014/main" id="{00000000-0008-0000-0300-00001E000000}"/>
            </a:ext>
          </a:extLst>
        </xdr:cNvPr>
        <xdr:cNvSpPr txBox="1"/>
      </xdr:nvSpPr>
      <xdr:spPr>
        <a:xfrm>
          <a:off x="2119773" y="4613635"/>
          <a:ext cx="499242" cy="134442"/>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35EAABA5-D054-4470-B860-6F6F0B748DD0}" type="TxLink">
            <a:rPr lang="en-US" sz="900" b="0" i="0" u="none" strike="noStrike">
              <a:solidFill>
                <a:srgbClr val="0070C0"/>
              </a:solidFill>
              <a:latin typeface="Cambria"/>
              <a:ea typeface="Cambria"/>
              <a:cs typeface="Arial"/>
            </a:rPr>
            <a:pPr algn="ctr"/>
            <a:t>0</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260350</xdr:colOff>
          <xdr:row>26</xdr:row>
          <xdr:rowOff>31750</xdr:rowOff>
        </xdr:from>
        <xdr:to>
          <xdr:col>2</xdr:col>
          <xdr:colOff>527050</xdr:colOff>
          <xdr:row>26</xdr:row>
          <xdr:rowOff>165100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3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40</xdr:row>
          <xdr:rowOff>19050</xdr:rowOff>
        </xdr:from>
        <xdr:to>
          <xdr:col>2</xdr:col>
          <xdr:colOff>495300</xdr:colOff>
          <xdr:row>40</xdr:row>
          <xdr:rowOff>184150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3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850198</xdr:colOff>
      <xdr:row>35</xdr:row>
      <xdr:rowOff>531236</xdr:rowOff>
    </xdr:from>
    <xdr:to>
      <xdr:col>1</xdr:col>
      <xdr:colOff>1278748</xdr:colOff>
      <xdr:row>35</xdr:row>
      <xdr:rowOff>676109</xdr:rowOff>
    </xdr:to>
    <xdr:sp macro="" textlink="$C$36">
      <xdr:nvSpPr>
        <xdr:cNvPr id="33" name="TextBox 32">
          <a:extLst>
            <a:ext uri="{FF2B5EF4-FFF2-40B4-BE49-F238E27FC236}">
              <a16:creationId xmlns:a16="http://schemas.microsoft.com/office/drawing/2014/main" id="{00000000-0008-0000-0300-000021000000}"/>
            </a:ext>
          </a:extLst>
        </xdr:cNvPr>
        <xdr:cNvSpPr txBox="1"/>
      </xdr:nvSpPr>
      <xdr:spPr>
        <a:xfrm>
          <a:off x="1247073" y="7667049"/>
          <a:ext cx="428550" cy="144873"/>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F5933D2C-B459-4579-8FF4-1B0F46000170}" type="TxLink">
            <a:rPr lang="en-US" sz="900" b="1" i="0" u="none" strike="noStrike">
              <a:solidFill>
                <a:srgbClr val="0070C0"/>
              </a:solidFill>
              <a:latin typeface="Cambria"/>
              <a:ea typeface="Cambria"/>
              <a:cs typeface="Arial"/>
            </a:rPr>
            <a:pPr algn="ctr"/>
            <a:t>0.00</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266700</xdr:colOff>
          <xdr:row>41</xdr:row>
          <xdr:rowOff>19050</xdr:rowOff>
        </xdr:from>
        <xdr:to>
          <xdr:col>2</xdr:col>
          <xdr:colOff>488950</xdr:colOff>
          <xdr:row>41</xdr:row>
          <xdr:rowOff>171450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3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246991</xdr:colOff>
      <xdr:row>42</xdr:row>
      <xdr:rowOff>142875</xdr:rowOff>
    </xdr:from>
    <xdr:to>
      <xdr:col>1</xdr:col>
      <xdr:colOff>682625</xdr:colOff>
      <xdr:row>42</xdr:row>
      <xdr:rowOff>277812</xdr:rowOff>
    </xdr:to>
    <xdr:sp macro="" textlink="$C$43">
      <xdr:nvSpPr>
        <xdr:cNvPr id="36" name="TextBox 35">
          <a:extLst>
            <a:ext uri="{FF2B5EF4-FFF2-40B4-BE49-F238E27FC236}">
              <a16:creationId xmlns:a16="http://schemas.microsoft.com/office/drawing/2014/main" id="{00000000-0008-0000-0300-000024000000}"/>
            </a:ext>
          </a:extLst>
        </xdr:cNvPr>
        <xdr:cNvSpPr txBox="1"/>
      </xdr:nvSpPr>
      <xdr:spPr>
        <a:xfrm>
          <a:off x="643866" y="9842500"/>
          <a:ext cx="435634" cy="134937"/>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9859C54B-4506-4EF3-8126-CCAB46542091}" type="TxLink">
            <a:rPr lang="en-US" sz="900" b="1" i="0" u="none" strike="noStrike">
              <a:solidFill>
                <a:srgbClr val="0070C0"/>
              </a:solidFill>
              <a:latin typeface="Cambria"/>
              <a:ea typeface="Cambria"/>
              <a:cs typeface="Arial"/>
            </a:rPr>
            <a:pPr algn="ctr"/>
            <a:t>0</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260350</xdr:colOff>
          <xdr:row>38</xdr:row>
          <xdr:rowOff>95250</xdr:rowOff>
        </xdr:from>
        <xdr:to>
          <xdr:col>2</xdr:col>
          <xdr:colOff>495300</xdr:colOff>
          <xdr:row>38</xdr:row>
          <xdr:rowOff>260350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3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43</xdr:row>
          <xdr:rowOff>127000</xdr:rowOff>
        </xdr:from>
        <xdr:to>
          <xdr:col>2</xdr:col>
          <xdr:colOff>469900</xdr:colOff>
          <xdr:row>44</xdr:row>
          <xdr:rowOff>114300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3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44</xdr:row>
          <xdr:rowOff>152400</xdr:rowOff>
        </xdr:from>
        <xdr:to>
          <xdr:col>2</xdr:col>
          <xdr:colOff>488950</xdr:colOff>
          <xdr:row>45</xdr:row>
          <xdr:rowOff>133350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3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45</xdr:row>
          <xdr:rowOff>146050</xdr:rowOff>
        </xdr:from>
        <xdr:to>
          <xdr:col>2</xdr:col>
          <xdr:colOff>514350</xdr:colOff>
          <xdr:row>47</xdr:row>
          <xdr:rowOff>12700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3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57</xdr:row>
          <xdr:rowOff>133350</xdr:rowOff>
        </xdr:from>
        <xdr:to>
          <xdr:col>2</xdr:col>
          <xdr:colOff>450850</xdr:colOff>
          <xdr:row>58</xdr:row>
          <xdr:rowOff>152400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3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7</xdr:col>
      <xdr:colOff>654049</xdr:colOff>
      <xdr:row>44</xdr:row>
      <xdr:rowOff>138112</xdr:rowOff>
    </xdr:from>
    <xdr:ext cx="65" cy="172227"/>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7075487" y="11655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SG" sz="1100"/>
        </a:p>
      </xdr:txBody>
    </xdr:sp>
    <xdr:clientData/>
  </xdr:oneCellAnchor>
  <mc:AlternateContent xmlns:mc="http://schemas.openxmlformats.org/markup-compatibility/2006">
    <mc:Choice xmlns:a14="http://schemas.microsoft.com/office/drawing/2010/main" Requires="a14">
      <xdr:twoCellAnchor editAs="oneCell">
        <xdr:from>
          <xdr:col>2</xdr:col>
          <xdr:colOff>247650</xdr:colOff>
          <xdr:row>15</xdr:row>
          <xdr:rowOff>19050</xdr:rowOff>
        </xdr:from>
        <xdr:to>
          <xdr:col>2</xdr:col>
          <xdr:colOff>438150</xdr:colOff>
          <xdr:row>15</xdr:row>
          <xdr:rowOff>146050</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3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16</xdr:row>
          <xdr:rowOff>12700</xdr:rowOff>
        </xdr:from>
        <xdr:to>
          <xdr:col>2</xdr:col>
          <xdr:colOff>457200</xdr:colOff>
          <xdr:row>16</xdr:row>
          <xdr:rowOff>146050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3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17</xdr:row>
          <xdr:rowOff>19050</xdr:rowOff>
        </xdr:from>
        <xdr:to>
          <xdr:col>2</xdr:col>
          <xdr:colOff>457200</xdr:colOff>
          <xdr:row>17</xdr:row>
          <xdr:rowOff>146050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3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18</xdr:row>
          <xdr:rowOff>0</xdr:rowOff>
        </xdr:from>
        <xdr:to>
          <xdr:col>2</xdr:col>
          <xdr:colOff>527050</xdr:colOff>
          <xdr:row>19</xdr:row>
          <xdr:rowOff>12700</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3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xdr:row>
          <xdr:rowOff>0</xdr:rowOff>
        </xdr:from>
        <xdr:to>
          <xdr:col>2</xdr:col>
          <xdr:colOff>438150</xdr:colOff>
          <xdr:row>20</xdr:row>
          <xdr:rowOff>0</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66</xdr:row>
          <xdr:rowOff>57150</xdr:rowOff>
        </xdr:from>
        <xdr:to>
          <xdr:col>2</xdr:col>
          <xdr:colOff>469900</xdr:colOff>
          <xdr:row>66</xdr:row>
          <xdr:rowOff>266700</xdr:rowOff>
        </xdr:to>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3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67</xdr:row>
          <xdr:rowOff>146050</xdr:rowOff>
        </xdr:from>
        <xdr:to>
          <xdr:col>2</xdr:col>
          <xdr:colOff>450850</xdr:colOff>
          <xdr:row>67</xdr:row>
          <xdr:rowOff>336550</xdr:rowOff>
        </xdr:to>
        <xdr:sp macro="" textlink="">
          <xdr:nvSpPr>
            <xdr:cNvPr id="19513" name="Check Box 57" hidden="1">
              <a:extLst>
                <a:ext uri="{63B3BB69-23CF-44E3-9099-C40C66FF867C}">
                  <a14:compatExt spid="_x0000_s19513"/>
                </a:ext>
                <a:ext uri="{FF2B5EF4-FFF2-40B4-BE49-F238E27FC236}">
                  <a16:creationId xmlns:a16="http://schemas.microsoft.com/office/drawing/2014/main" id="{00000000-0008-0000-03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1457805</xdr:colOff>
      <xdr:row>62</xdr:row>
      <xdr:rowOff>452440</xdr:rowOff>
    </xdr:from>
    <xdr:ext cx="531823" cy="182563"/>
    <xdr:sp macro="" textlink="$C$63">
      <xdr:nvSpPr>
        <xdr:cNvPr id="40" name="TextBox 39">
          <a:extLst>
            <a:ext uri="{FF2B5EF4-FFF2-40B4-BE49-F238E27FC236}">
              <a16:creationId xmlns:a16="http://schemas.microsoft.com/office/drawing/2014/main" id="{00000000-0008-0000-0300-000028000000}"/>
            </a:ext>
          </a:extLst>
        </xdr:cNvPr>
        <xdr:cNvSpPr txBox="1">
          <a:spLocks/>
        </xdr:cNvSpPr>
      </xdr:nvSpPr>
      <xdr:spPr>
        <a:xfrm>
          <a:off x="1854680" y="14700253"/>
          <a:ext cx="531823" cy="182563"/>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nchorCtr="0">
          <a:noAutofit/>
        </a:bodyPr>
        <a:lstStyle/>
        <a:p>
          <a:pPr algn="ctr"/>
          <a:fld id="{07FE79CE-75FF-4998-93ED-9D4855917693}" type="TxLink">
            <a:rPr lang="en-US" sz="900" b="0" i="0" u="none" strike="noStrike">
              <a:solidFill>
                <a:srgbClr val="0070C0"/>
              </a:solidFill>
              <a:latin typeface="Cambria"/>
              <a:ea typeface="Cambria"/>
              <a:cs typeface="Arial"/>
            </a:rPr>
            <a:pPr algn="ctr"/>
            <a:t>0.00</a:t>
          </a:fld>
          <a:endParaRPr lang="en-US" sz="800">
            <a:solidFill>
              <a:sysClr val="windowText" lastClr="000000"/>
            </a:solidFill>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165100</xdr:colOff>
          <xdr:row>18</xdr:row>
          <xdr:rowOff>12700</xdr:rowOff>
        </xdr:from>
        <xdr:to>
          <xdr:col>2</xdr:col>
          <xdr:colOff>374650</xdr:colOff>
          <xdr:row>18</xdr:row>
          <xdr:rowOff>222250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1214141</xdr:colOff>
      <xdr:row>4</xdr:row>
      <xdr:rowOff>1135113</xdr:rowOff>
    </xdr:from>
    <xdr:to>
      <xdr:col>1</xdr:col>
      <xdr:colOff>1713383</xdr:colOff>
      <xdr:row>4</xdr:row>
      <xdr:rowOff>1266492</xdr:rowOff>
    </xdr:to>
    <xdr:sp macro="" textlink="$C$5">
      <xdr:nvSpPr>
        <xdr:cNvPr id="7" name="TextBox 6">
          <a:extLst>
            <a:ext uri="{FF2B5EF4-FFF2-40B4-BE49-F238E27FC236}">
              <a16:creationId xmlns:a16="http://schemas.microsoft.com/office/drawing/2014/main" id="{00000000-0008-0000-0400-000007000000}"/>
            </a:ext>
          </a:extLst>
        </xdr:cNvPr>
        <xdr:cNvSpPr txBox="1"/>
      </xdr:nvSpPr>
      <xdr:spPr>
        <a:xfrm>
          <a:off x="1611016" y="1944738"/>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DDA80D94-D0C5-48AD-B104-8904AAFC5191}" type="TxLink">
            <a:rPr lang="en-US" sz="900" b="0" i="0" u="none" strike="noStrike">
              <a:solidFill>
                <a:srgbClr val="0070C0"/>
              </a:solidFill>
              <a:latin typeface="Cambria"/>
              <a:ea typeface="Cambria"/>
            </a:rPr>
            <a:pPr algn="ctr"/>
            <a:t>0.00</a:t>
          </a:fld>
          <a:endParaRPr lang="en-US" sz="800">
            <a:solidFill>
              <a:sysClr val="windowText" lastClr="000000"/>
            </a:solidFill>
          </a:endParaRPr>
        </a:p>
      </xdr:txBody>
    </xdr:sp>
    <xdr:clientData/>
  </xdr:twoCellAnchor>
  <xdr:twoCellAnchor>
    <xdr:from>
      <xdr:col>1</xdr:col>
      <xdr:colOff>1062333</xdr:colOff>
      <xdr:row>11</xdr:row>
      <xdr:rowOff>320293</xdr:rowOff>
    </xdr:from>
    <xdr:to>
      <xdr:col>1</xdr:col>
      <xdr:colOff>1561575</xdr:colOff>
      <xdr:row>11</xdr:row>
      <xdr:rowOff>451672</xdr:rowOff>
    </xdr:to>
    <xdr:sp macro="" textlink="'Pre-Requisites'!D19:E19">
      <xdr:nvSpPr>
        <xdr:cNvPr id="8" name="TextBox 7">
          <a:extLst>
            <a:ext uri="{FF2B5EF4-FFF2-40B4-BE49-F238E27FC236}">
              <a16:creationId xmlns:a16="http://schemas.microsoft.com/office/drawing/2014/main" id="{00000000-0008-0000-0400-000008000000}"/>
            </a:ext>
          </a:extLst>
        </xdr:cNvPr>
        <xdr:cNvSpPr txBox="1"/>
      </xdr:nvSpPr>
      <xdr:spPr>
        <a:xfrm>
          <a:off x="1459208" y="8884856"/>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C26A4CFD-B04D-47C3-A2B0-089324604624}" type="TxLink">
            <a:rPr lang="en-US" sz="900" b="0" i="0" u="none" strike="noStrike">
              <a:solidFill>
                <a:srgbClr val="0033CC"/>
              </a:solidFill>
              <a:latin typeface="Cambria"/>
              <a:ea typeface="Cambria"/>
            </a:rPr>
            <a:pPr algn="ctr"/>
            <a:t>0.00</a:t>
          </a:fld>
          <a:endParaRPr lang="en-US" sz="800">
            <a:solidFill>
              <a:srgbClr val="0033CC"/>
            </a:solidFill>
          </a:endParaRPr>
        </a:p>
      </xdr:txBody>
    </xdr:sp>
    <xdr:clientData/>
  </xdr:twoCellAnchor>
  <xdr:twoCellAnchor>
    <xdr:from>
      <xdr:col>1</xdr:col>
      <xdr:colOff>1121192</xdr:colOff>
      <xdr:row>13</xdr:row>
      <xdr:rowOff>407340</xdr:rowOff>
    </xdr:from>
    <xdr:to>
      <xdr:col>1</xdr:col>
      <xdr:colOff>1620434</xdr:colOff>
      <xdr:row>13</xdr:row>
      <xdr:rowOff>538719</xdr:rowOff>
    </xdr:to>
    <xdr:sp macro="" textlink="$C$14">
      <xdr:nvSpPr>
        <xdr:cNvPr id="9" name="TextBox 8">
          <a:extLst>
            <a:ext uri="{FF2B5EF4-FFF2-40B4-BE49-F238E27FC236}">
              <a16:creationId xmlns:a16="http://schemas.microsoft.com/office/drawing/2014/main" id="{00000000-0008-0000-0400-000009000000}"/>
            </a:ext>
          </a:extLst>
        </xdr:cNvPr>
        <xdr:cNvSpPr txBox="1"/>
      </xdr:nvSpPr>
      <xdr:spPr>
        <a:xfrm>
          <a:off x="1518067" y="9606903"/>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64F883C3-639A-49E4-AD5E-C7EC08D653B6}" type="TxLink">
            <a:rPr lang="en-US" sz="900" b="0" i="0" u="none" strike="noStrike">
              <a:solidFill>
                <a:srgbClr val="0070C0"/>
              </a:solidFill>
              <a:latin typeface="Cambria"/>
            </a:rPr>
            <a:pPr algn="ctr"/>
            <a:t>0.00</a:t>
          </a:fld>
          <a:endParaRPr lang="en-US" sz="800">
            <a:solidFill>
              <a:sysClr val="windowText" lastClr="000000"/>
            </a:solidFill>
          </a:endParaRPr>
        </a:p>
      </xdr:txBody>
    </xdr:sp>
    <xdr:clientData/>
  </xdr:twoCellAnchor>
  <xdr:twoCellAnchor>
    <xdr:from>
      <xdr:col>1</xdr:col>
      <xdr:colOff>1217932</xdr:colOff>
      <xdr:row>5</xdr:row>
      <xdr:rowOff>1294031</xdr:rowOff>
    </xdr:from>
    <xdr:to>
      <xdr:col>1</xdr:col>
      <xdr:colOff>1717174</xdr:colOff>
      <xdr:row>5</xdr:row>
      <xdr:rowOff>1425410</xdr:rowOff>
    </xdr:to>
    <xdr:sp macro="" textlink="$C$6">
      <xdr:nvSpPr>
        <xdr:cNvPr id="42" name="TextBox 41">
          <a:extLst>
            <a:ext uri="{FF2B5EF4-FFF2-40B4-BE49-F238E27FC236}">
              <a16:creationId xmlns:a16="http://schemas.microsoft.com/office/drawing/2014/main" id="{00000000-0008-0000-0400-00002A000000}"/>
            </a:ext>
          </a:extLst>
        </xdr:cNvPr>
        <xdr:cNvSpPr txBox="1">
          <a:spLocks noChangeAspect="1"/>
        </xdr:cNvSpPr>
      </xdr:nvSpPr>
      <xdr:spPr>
        <a:xfrm>
          <a:off x="1614807" y="3595906"/>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DE458251-2AD9-46EF-BA85-DABC2663B624}" type="TxLink">
            <a:rPr lang="en-US" sz="900" b="0" i="0" u="none" strike="noStrike">
              <a:solidFill>
                <a:srgbClr val="0070C0"/>
              </a:solidFill>
              <a:latin typeface="Cambria"/>
              <a:ea typeface="Cambria"/>
            </a:rPr>
            <a:pPr algn="ctr"/>
            <a:t>0.00</a:t>
          </a:fld>
          <a:endParaRPr lang="en-US" sz="800">
            <a:solidFill>
              <a:sysClr val="windowText" lastClr="000000"/>
            </a:solidFill>
          </a:endParaRPr>
        </a:p>
      </xdr:txBody>
    </xdr:sp>
    <xdr:clientData/>
  </xdr:twoCellAnchor>
  <xdr:twoCellAnchor>
    <xdr:from>
      <xdr:col>1</xdr:col>
      <xdr:colOff>1068665</xdr:colOff>
      <xdr:row>7</xdr:row>
      <xdr:rowOff>12763</xdr:rowOff>
    </xdr:from>
    <xdr:to>
      <xdr:col>1</xdr:col>
      <xdr:colOff>1567907</xdr:colOff>
      <xdr:row>7</xdr:row>
      <xdr:rowOff>144142</xdr:rowOff>
    </xdr:to>
    <xdr:sp macro="" textlink="$C$7">
      <xdr:nvSpPr>
        <xdr:cNvPr id="48" name="TextBox 47">
          <a:extLst>
            <a:ext uri="{FF2B5EF4-FFF2-40B4-BE49-F238E27FC236}">
              <a16:creationId xmlns:a16="http://schemas.microsoft.com/office/drawing/2014/main" id="{00000000-0008-0000-0400-000030000000}"/>
            </a:ext>
          </a:extLst>
        </xdr:cNvPr>
        <xdr:cNvSpPr txBox="1"/>
      </xdr:nvSpPr>
      <xdr:spPr>
        <a:xfrm>
          <a:off x="1465540" y="3711638"/>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1F9A4E9A-10C4-40C4-883D-9782B945CF74}" type="TxLink">
            <a:rPr lang="en-US" sz="900" b="0" i="0" u="none" strike="noStrike">
              <a:solidFill>
                <a:srgbClr val="0070C0"/>
              </a:solidFill>
              <a:latin typeface="Cambria"/>
              <a:ea typeface="Cambria"/>
            </a:rPr>
            <a:pPr algn="ctr"/>
            <a:t>0.00</a:t>
          </a:fld>
          <a:endParaRPr lang="en-US" sz="800">
            <a:solidFill>
              <a:sysClr val="windowText" lastClr="000000"/>
            </a:solidFill>
          </a:endParaRPr>
        </a:p>
      </xdr:txBody>
    </xdr:sp>
    <xdr:clientData/>
  </xdr:twoCellAnchor>
  <xdr:twoCellAnchor editAs="oneCell">
    <xdr:from>
      <xdr:col>1</xdr:col>
      <xdr:colOff>1068950</xdr:colOff>
      <xdr:row>9</xdr:row>
      <xdr:rowOff>1350592</xdr:rowOff>
    </xdr:from>
    <xdr:to>
      <xdr:col>1</xdr:col>
      <xdr:colOff>1568192</xdr:colOff>
      <xdr:row>9</xdr:row>
      <xdr:rowOff>1481971</xdr:rowOff>
    </xdr:to>
    <xdr:sp macro="" textlink="$C$10">
      <xdr:nvSpPr>
        <xdr:cNvPr id="55" name="TextBox 54">
          <a:extLst>
            <a:ext uri="{FF2B5EF4-FFF2-40B4-BE49-F238E27FC236}">
              <a16:creationId xmlns:a16="http://schemas.microsoft.com/office/drawing/2014/main" id="{00000000-0008-0000-0400-000037000000}"/>
            </a:ext>
          </a:extLst>
        </xdr:cNvPr>
        <xdr:cNvSpPr txBox="1"/>
      </xdr:nvSpPr>
      <xdr:spPr>
        <a:xfrm>
          <a:off x="1465825" y="8176842"/>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79899C4D-1FB9-4BE6-A8A3-BCE8F1A6AC79}" type="TxLink">
            <a:rPr lang="en-US" sz="900" b="0" i="0" u="none" strike="noStrike">
              <a:solidFill>
                <a:srgbClr val="0070C0"/>
              </a:solidFill>
              <a:latin typeface="Cambria"/>
              <a:ea typeface="Cambria"/>
            </a:rPr>
            <a:pPr algn="ctr"/>
            <a:t>0.00</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165100</xdr:colOff>
          <xdr:row>19</xdr:row>
          <xdr:rowOff>165100</xdr:rowOff>
        </xdr:from>
        <xdr:to>
          <xdr:col>2</xdr:col>
          <xdr:colOff>381000</xdr:colOff>
          <xdr:row>19</xdr:row>
          <xdr:rowOff>381000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4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1344757</xdr:colOff>
      <xdr:row>22</xdr:row>
      <xdr:rowOff>71438</xdr:rowOff>
    </xdr:from>
    <xdr:to>
      <xdr:col>1</xdr:col>
      <xdr:colOff>1992313</xdr:colOff>
      <xdr:row>22</xdr:row>
      <xdr:rowOff>205847</xdr:rowOff>
    </xdr:to>
    <xdr:sp macro="" textlink="$C$23">
      <xdr:nvSpPr>
        <xdr:cNvPr id="19" name="TextBox 18">
          <a:extLst>
            <a:ext uri="{FF2B5EF4-FFF2-40B4-BE49-F238E27FC236}">
              <a16:creationId xmlns:a16="http://schemas.microsoft.com/office/drawing/2014/main" id="{00000000-0008-0000-0400-000013000000}"/>
            </a:ext>
          </a:extLst>
        </xdr:cNvPr>
        <xdr:cNvSpPr txBox="1"/>
      </xdr:nvSpPr>
      <xdr:spPr>
        <a:xfrm>
          <a:off x="1741632" y="12120563"/>
          <a:ext cx="647556" cy="13440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3F1A2437-CCFE-4DB1-B8C0-87B7759B27F1}" type="TxLink">
            <a:rPr lang="en-US" sz="900" b="0" i="0" u="none" strike="noStrike">
              <a:solidFill>
                <a:srgbClr val="0070C0"/>
              </a:solidFill>
              <a:latin typeface="Cambria"/>
              <a:ea typeface="Cambria"/>
            </a:rPr>
            <a:pPr algn="ctr"/>
            <a:t>0.00</a:t>
          </a:fld>
          <a:endParaRPr lang="en-US" sz="800">
            <a:solidFill>
              <a:sysClr val="windowText" lastClr="000000"/>
            </a:solidFill>
          </a:endParaRPr>
        </a:p>
      </xdr:txBody>
    </xdr:sp>
    <xdr:clientData/>
  </xdr:twoCellAnchor>
  <xdr:twoCellAnchor>
    <xdr:from>
      <xdr:col>1</xdr:col>
      <xdr:colOff>1235941</xdr:colOff>
      <xdr:row>23</xdr:row>
      <xdr:rowOff>71438</xdr:rowOff>
    </xdr:from>
    <xdr:to>
      <xdr:col>1</xdr:col>
      <xdr:colOff>1897063</xdr:colOff>
      <xdr:row>23</xdr:row>
      <xdr:rowOff>221002</xdr:rowOff>
    </xdr:to>
    <xdr:sp macro="" textlink="$C$24">
      <xdr:nvSpPr>
        <xdr:cNvPr id="20" name="TextBox 19">
          <a:extLst>
            <a:ext uri="{FF2B5EF4-FFF2-40B4-BE49-F238E27FC236}">
              <a16:creationId xmlns:a16="http://schemas.microsoft.com/office/drawing/2014/main" id="{00000000-0008-0000-0400-000014000000}"/>
            </a:ext>
          </a:extLst>
        </xdr:cNvPr>
        <xdr:cNvSpPr txBox="1"/>
      </xdr:nvSpPr>
      <xdr:spPr>
        <a:xfrm>
          <a:off x="1632816" y="12366626"/>
          <a:ext cx="661122" cy="149564"/>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AF766F75-40EE-4293-92F4-1EDABEFBF916}" type="TxLink">
            <a:rPr lang="en-US" sz="900" b="0" i="0" u="none" strike="noStrike">
              <a:solidFill>
                <a:srgbClr val="0070C0"/>
              </a:solidFill>
              <a:latin typeface="Cambria"/>
              <a:ea typeface="Cambria"/>
            </a:rPr>
            <a:pPr algn="ctr"/>
            <a:t>0.00</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165100</xdr:colOff>
          <xdr:row>33</xdr:row>
          <xdr:rowOff>184150</xdr:rowOff>
        </xdr:from>
        <xdr:to>
          <xdr:col>2</xdr:col>
          <xdr:colOff>393700</xdr:colOff>
          <xdr:row>33</xdr:row>
          <xdr:rowOff>374650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4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33</xdr:row>
          <xdr:rowOff>622300</xdr:rowOff>
        </xdr:from>
        <xdr:to>
          <xdr:col>2</xdr:col>
          <xdr:colOff>381000</xdr:colOff>
          <xdr:row>35</xdr:row>
          <xdr:rowOff>19050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4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1605539</xdr:colOff>
      <xdr:row>35</xdr:row>
      <xdr:rowOff>920748</xdr:rowOff>
    </xdr:from>
    <xdr:to>
      <xdr:col>1</xdr:col>
      <xdr:colOff>2151063</xdr:colOff>
      <xdr:row>35</xdr:row>
      <xdr:rowOff>1055685</xdr:rowOff>
    </xdr:to>
    <xdr:sp macro="" textlink="$C$36">
      <xdr:nvSpPr>
        <xdr:cNvPr id="33" name="TextBox 32">
          <a:extLst>
            <a:ext uri="{FF2B5EF4-FFF2-40B4-BE49-F238E27FC236}">
              <a16:creationId xmlns:a16="http://schemas.microsoft.com/office/drawing/2014/main" id="{00000000-0008-0000-0400-000021000000}"/>
            </a:ext>
          </a:extLst>
        </xdr:cNvPr>
        <xdr:cNvSpPr txBox="1"/>
      </xdr:nvSpPr>
      <xdr:spPr>
        <a:xfrm>
          <a:off x="2002414" y="18224498"/>
          <a:ext cx="545524" cy="134937"/>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A4347797-1724-4222-9E9C-EADC00E6AA2A}" type="TxLink">
            <a:rPr lang="en-US" sz="900" b="0" i="0" u="none" strike="noStrike">
              <a:solidFill>
                <a:srgbClr val="0070C0"/>
              </a:solidFill>
              <a:latin typeface="Cambria"/>
              <a:ea typeface="Cambria"/>
            </a:rPr>
            <a:pPr algn="ctr"/>
            <a:t>0.00</a:t>
          </a:fld>
          <a:endParaRPr lang="en-US" sz="800">
            <a:solidFill>
              <a:sysClr val="windowText" lastClr="000000"/>
            </a:solidFill>
          </a:endParaRPr>
        </a:p>
      </xdr:txBody>
    </xdr:sp>
    <xdr:clientData/>
  </xdr:twoCellAnchor>
  <xdr:twoCellAnchor>
    <xdr:from>
      <xdr:col>1</xdr:col>
      <xdr:colOff>1725022</xdr:colOff>
      <xdr:row>4</xdr:row>
      <xdr:rowOff>740417</xdr:rowOff>
    </xdr:from>
    <xdr:to>
      <xdr:col>1</xdr:col>
      <xdr:colOff>2224264</xdr:colOff>
      <xdr:row>4</xdr:row>
      <xdr:rowOff>871796</xdr:rowOff>
    </xdr:to>
    <xdr:sp macro="" textlink="'Pre-Requisites'!E15">
      <xdr:nvSpPr>
        <xdr:cNvPr id="28" name="TextBox 27">
          <a:extLst>
            <a:ext uri="{FF2B5EF4-FFF2-40B4-BE49-F238E27FC236}">
              <a16:creationId xmlns:a16="http://schemas.microsoft.com/office/drawing/2014/main" id="{00000000-0008-0000-0400-00001C000000}"/>
            </a:ext>
          </a:extLst>
        </xdr:cNvPr>
        <xdr:cNvSpPr txBox="1"/>
      </xdr:nvSpPr>
      <xdr:spPr>
        <a:xfrm>
          <a:off x="2121897" y="1550042"/>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F1B7BAEC-C15E-4746-8F81-D1BE1BED3EF3}" type="TxLink">
            <a:rPr lang="en-US" sz="900" b="0" i="0" u="none" strike="noStrike">
              <a:solidFill>
                <a:srgbClr val="000000"/>
              </a:solidFill>
              <a:latin typeface="Cambria"/>
              <a:ea typeface="Cambria"/>
            </a:rPr>
            <a:pPr algn="ctr"/>
            <a:t>0</a:t>
          </a:fld>
          <a:endParaRPr lang="en-US" sz="800">
            <a:solidFill>
              <a:sysClr val="windowText" lastClr="000000"/>
            </a:solidFill>
          </a:endParaRPr>
        </a:p>
      </xdr:txBody>
    </xdr:sp>
    <xdr:clientData/>
  </xdr:twoCellAnchor>
  <xdr:twoCellAnchor>
    <xdr:from>
      <xdr:col>1</xdr:col>
      <xdr:colOff>868495</xdr:colOff>
      <xdr:row>4</xdr:row>
      <xdr:rowOff>889787</xdr:rowOff>
    </xdr:from>
    <xdr:to>
      <xdr:col>1</xdr:col>
      <xdr:colOff>1367737</xdr:colOff>
      <xdr:row>4</xdr:row>
      <xdr:rowOff>1021166</xdr:rowOff>
    </xdr:to>
    <xdr:sp macro="" textlink="'Pre-Requisites'!D15">
      <xdr:nvSpPr>
        <xdr:cNvPr id="29" name="TextBox 28">
          <a:extLst>
            <a:ext uri="{FF2B5EF4-FFF2-40B4-BE49-F238E27FC236}">
              <a16:creationId xmlns:a16="http://schemas.microsoft.com/office/drawing/2014/main" id="{00000000-0008-0000-0400-00001D000000}"/>
            </a:ext>
          </a:extLst>
        </xdr:cNvPr>
        <xdr:cNvSpPr txBox="1"/>
      </xdr:nvSpPr>
      <xdr:spPr>
        <a:xfrm>
          <a:off x="1265370" y="1699412"/>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A14727DE-F96E-4051-BC63-7F22A30C7AB6}" type="TxLink">
            <a:rPr lang="en-US" sz="900" b="0" i="0" u="none" strike="noStrike">
              <a:solidFill>
                <a:srgbClr val="000000"/>
              </a:solidFill>
              <a:latin typeface="Cambria"/>
              <a:ea typeface="Cambria"/>
            </a:rPr>
            <a:pPr algn="ctr"/>
            <a:t>0.00</a:t>
          </a:fld>
          <a:endParaRPr lang="en-US" sz="800">
            <a:solidFill>
              <a:sysClr val="windowText" lastClr="000000"/>
            </a:solidFill>
          </a:endParaRPr>
        </a:p>
      </xdr:txBody>
    </xdr:sp>
    <xdr:clientData/>
  </xdr:twoCellAnchor>
  <xdr:twoCellAnchor>
    <xdr:from>
      <xdr:col>1</xdr:col>
      <xdr:colOff>1722135</xdr:colOff>
      <xdr:row>5</xdr:row>
      <xdr:rowOff>765670</xdr:rowOff>
    </xdr:from>
    <xdr:to>
      <xdr:col>1</xdr:col>
      <xdr:colOff>2221377</xdr:colOff>
      <xdr:row>5</xdr:row>
      <xdr:rowOff>897049</xdr:rowOff>
    </xdr:to>
    <xdr:sp macro="" textlink="'Pre-Requisites'!E16">
      <xdr:nvSpPr>
        <xdr:cNvPr id="30" name="TextBox 29">
          <a:extLst>
            <a:ext uri="{FF2B5EF4-FFF2-40B4-BE49-F238E27FC236}">
              <a16:creationId xmlns:a16="http://schemas.microsoft.com/office/drawing/2014/main" id="{00000000-0008-0000-0400-00001E000000}"/>
            </a:ext>
          </a:extLst>
        </xdr:cNvPr>
        <xdr:cNvSpPr txBox="1"/>
      </xdr:nvSpPr>
      <xdr:spPr>
        <a:xfrm>
          <a:off x="2119010" y="3067545"/>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143AFA5C-9791-46DA-B154-69CA8595F6C0}" type="TxLink">
            <a:rPr lang="en-US" sz="900" b="0" i="0" u="none" strike="noStrike">
              <a:solidFill>
                <a:srgbClr val="000000"/>
              </a:solidFill>
              <a:latin typeface="Cambria"/>
              <a:ea typeface="Cambria"/>
            </a:rPr>
            <a:pPr algn="ctr"/>
            <a:t>0</a:t>
          </a:fld>
          <a:endParaRPr lang="en-US" sz="800">
            <a:solidFill>
              <a:sysClr val="windowText" lastClr="000000"/>
            </a:solidFill>
          </a:endParaRPr>
        </a:p>
      </xdr:txBody>
    </xdr:sp>
    <xdr:clientData/>
  </xdr:twoCellAnchor>
  <xdr:twoCellAnchor>
    <xdr:from>
      <xdr:col>1</xdr:col>
      <xdr:colOff>820870</xdr:colOff>
      <xdr:row>5</xdr:row>
      <xdr:rowOff>899885</xdr:rowOff>
    </xdr:from>
    <xdr:to>
      <xdr:col>1</xdr:col>
      <xdr:colOff>1320112</xdr:colOff>
      <xdr:row>5</xdr:row>
      <xdr:rowOff>1031264</xdr:rowOff>
    </xdr:to>
    <xdr:sp macro="" textlink="'Pre-Requisites'!D16">
      <xdr:nvSpPr>
        <xdr:cNvPr id="32" name="TextBox 31">
          <a:extLst>
            <a:ext uri="{FF2B5EF4-FFF2-40B4-BE49-F238E27FC236}">
              <a16:creationId xmlns:a16="http://schemas.microsoft.com/office/drawing/2014/main" id="{00000000-0008-0000-0400-000020000000}"/>
            </a:ext>
          </a:extLst>
        </xdr:cNvPr>
        <xdr:cNvSpPr txBox="1"/>
      </xdr:nvSpPr>
      <xdr:spPr>
        <a:xfrm>
          <a:off x="1217745" y="3201760"/>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79319858-A173-4EF0-988E-ACE03837B0DF}" type="TxLink">
            <a:rPr lang="en-US" sz="900" b="0" i="0" u="none" strike="noStrike">
              <a:solidFill>
                <a:srgbClr val="000000"/>
              </a:solidFill>
              <a:latin typeface="Cambria"/>
              <a:ea typeface="Cambria"/>
            </a:rPr>
            <a:pPr algn="ctr"/>
            <a:t>0.00</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xdr:from>
          <xdr:col>0</xdr:col>
          <xdr:colOff>74617</xdr:colOff>
          <xdr:row>9</xdr:row>
          <xdr:rowOff>523891</xdr:rowOff>
        </xdr:from>
        <xdr:to>
          <xdr:col>1</xdr:col>
          <xdr:colOff>2427292</xdr:colOff>
          <xdr:row>9</xdr:row>
          <xdr:rowOff>857266</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74617" y="7334266"/>
              <a:ext cx="2770717" cy="333375"/>
              <a:chOff x="58737" y="5730894"/>
              <a:chExt cx="2749549" cy="333376"/>
            </a:xfrm>
          </xdr:grpSpPr>
          <xdr:sp macro="" textlink="">
            <xdr:nvSpPr>
              <xdr:cNvPr id="5184" name="Group Box 64" hidden="1">
                <a:extLst>
                  <a:ext uri="{63B3BB69-23CF-44E3-9099-C40C66FF867C}">
                    <a14:compatExt spid="_x0000_s5184"/>
                  </a:ext>
                  <a:ext uri="{FF2B5EF4-FFF2-40B4-BE49-F238E27FC236}">
                    <a16:creationId xmlns:a16="http://schemas.microsoft.com/office/drawing/2014/main" id="{00000000-0008-0000-0400-000040140000}"/>
                  </a:ext>
                </a:extLst>
              </xdr:cNvPr>
              <xdr:cNvSpPr/>
            </xdr:nvSpPr>
            <xdr:spPr bwMode="auto">
              <a:xfrm>
                <a:off x="58737" y="5730894"/>
                <a:ext cx="2749549" cy="333376"/>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SG" sz="800" b="0" i="0" u="none" strike="noStrike" baseline="0">
                    <a:solidFill>
                      <a:srgbClr val="000000"/>
                    </a:solidFill>
                    <a:latin typeface="Segoe UI"/>
                    <a:cs typeface="Segoe UI"/>
                  </a:rPr>
                  <a:t>Please Select</a:t>
                </a:r>
              </a:p>
            </xdr:txBody>
          </xdr:sp>
          <xdr:sp macro="" textlink="">
            <xdr:nvSpPr>
              <xdr:cNvPr id="5185" name="Option Button 65" hidden="1">
                <a:extLst>
                  <a:ext uri="{63B3BB69-23CF-44E3-9099-C40C66FF867C}">
                    <a14:compatExt spid="_x0000_s5185"/>
                  </a:ext>
                  <a:ext uri="{FF2B5EF4-FFF2-40B4-BE49-F238E27FC236}">
                    <a16:creationId xmlns:a16="http://schemas.microsoft.com/office/drawing/2014/main" id="{00000000-0008-0000-0400-000041140000}"/>
                  </a:ext>
                </a:extLst>
              </xdr:cNvPr>
              <xdr:cNvSpPr/>
            </xdr:nvSpPr>
            <xdr:spPr bwMode="auto">
              <a:xfrm>
                <a:off x="141287" y="5799138"/>
                <a:ext cx="100647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Option 1</a:t>
                </a:r>
              </a:p>
            </xdr:txBody>
          </xdr:sp>
          <xdr:sp macro="" textlink="">
            <xdr:nvSpPr>
              <xdr:cNvPr id="5186" name="Option Button 66" hidden="1">
                <a:extLst>
                  <a:ext uri="{63B3BB69-23CF-44E3-9099-C40C66FF867C}">
                    <a14:compatExt spid="_x0000_s5186"/>
                  </a:ext>
                  <a:ext uri="{FF2B5EF4-FFF2-40B4-BE49-F238E27FC236}">
                    <a16:creationId xmlns:a16="http://schemas.microsoft.com/office/drawing/2014/main" id="{00000000-0008-0000-0400-000042140000}"/>
                  </a:ext>
                </a:extLst>
              </xdr:cNvPr>
              <xdr:cNvSpPr/>
            </xdr:nvSpPr>
            <xdr:spPr bwMode="auto">
              <a:xfrm>
                <a:off x="1365250" y="5816601"/>
                <a:ext cx="100647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Option 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55562</xdr:colOff>
          <xdr:row>8</xdr:row>
          <xdr:rowOff>388937</xdr:rowOff>
        </xdr:from>
        <xdr:to>
          <xdr:col>1</xdr:col>
          <xdr:colOff>2408237</xdr:colOff>
          <xdr:row>8</xdr:row>
          <xdr:rowOff>769937</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55562" y="5802312"/>
              <a:ext cx="2770717" cy="381000"/>
              <a:chOff x="57150" y="4903793"/>
              <a:chExt cx="2749549" cy="381001"/>
            </a:xfrm>
          </xdr:grpSpPr>
          <xdr:sp macro="" textlink="">
            <xdr:nvSpPr>
              <xdr:cNvPr id="5198" name="Group Box 78" hidden="1">
                <a:extLst>
                  <a:ext uri="{63B3BB69-23CF-44E3-9099-C40C66FF867C}">
                    <a14:compatExt spid="_x0000_s5198"/>
                  </a:ext>
                  <a:ext uri="{FF2B5EF4-FFF2-40B4-BE49-F238E27FC236}">
                    <a16:creationId xmlns:a16="http://schemas.microsoft.com/office/drawing/2014/main" id="{00000000-0008-0000-0400-00004E140000}"/>
                  </a:ext>
                </a:extLst>
              </xdr:cNvPr>
              <xdr:cNvSpPr/>
            </xdr:nvSpPr>
            <xdr:spPr bwMode="auto">
              <a:xfrm>
                <a:off x="57150" y="4903793"/>
                <a:ext cx="2749549" cy="381001"/>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SG" sz="800" b="0" i="0" u="none" strike="noStrike" baseline="0">
                    <a:solidFill>
                      <a:srgbClr val="000000"/>
                    </a:solidFill>
                    <a:latin typeface="Segoe UI"/>
                    <a:cs typeface="Segoe UI"/>
                  </a:rPr>
                  <a:t>Please Select</a:t>
                </a:r>
              </a:p>
            </xdr:txBody>
          </xdr:sp>
          <xdr:sp macro="" textlink="">
            <xdr:nvSpPr>
              <xdr:cNvPr id="5199" name="Option Button 79" hidden="1">
                <a:extLst>
                  <a:ext uri="{63B3BB69-23CF-44E3-9099-C40C66FF867C}">
                    <a14:compatExt spid="_x0000_s5199"/>
                  </a:ext>
                  <a:ext uri="{FF2B5EF4-FFF2-40B4-BE49-F238E27FC236}">
                    <a16:creationId xmlns:a16="http://schemas.microsoft.com/office/drawing/2014/main" id="{00000000-0008-0000-0400-00004F140000}"/>
                  </a:ext>
                </a:extLst>
              </xdr:cNvPr>
              <xdr:cNvSpPr/>
            </xdr:nvSpPr>
            <xdr:spPr bwMode="auto">
              <a:xfrm>
                <a:off x="114300" y="5037138"/>
                <a:ext cx="9969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Option 1</a:t>
                </a:r>
              </a:p>
            </xdr:txBody>
          </xdr:sp>
          <xdr:sp macro="" textlink="">
            <xdr:nvSpPr>
              <xdr:cNvPr id="5200" name="Option Button 80" hidden="1">
                <a:extLst>
                  <a:ext uri="{63B3BB69-23CF-44E3-9099-C40C66FF867C}">
                    <a14:compatExt spid="_x0000_s5200"/>
                  </a:ext>
                  <a:ext uri="{FF2B5EF4-FFF2-40B4-BE49-F238E27FC236}">
                    <a16:creationId xmlns:a16="http://schemas.microsoft.com/office/drawing/2014/main" id="{00000000-0008-0000-0400-000050140000}"/>
                  </a:ext>
                </a:extLst>
              </xdr:cNvPr>
              <xdr:cNvSpPr/>
            </xdr:nvSpPr>
            <xdr:spPr bwMode="auto">
              <a:xfrm>
                <a:off x="1368425" y="5037138"/>
                <a:ext cx="9906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Option 2</a:t>
                </a:r>
              </a:p>
            </xdr:txBody>
          </xdr:sp>
        </xdr:grpSp>
        <xdr:clientData/>
      </xdr:twoCellAnchor>
    </mc:Choice>
    <mc:Fallback/>
  </mc:AlternateContent>
  <xdr:twoCellAnchor editAs="oneCell">
    <xdr:from>
      <xdr:col>1</xdr:col>
      <xdr:colOff>1021327</xdr:colOff>
      <xdr:row>8</xdr:row>
      <xdr:rowOff>1096593</xdr:rowOff>
    </xdr:from>
    <xdr:to>
      <xdr:col>1</xdr:col>
      <xdr:colOff>1520569</xdr:colOff>
      <xdr:row>8</xdr:row>
      <xdr:rowOff>1227972</xdr:rowOff>
    </xdr:to>
    <xdr:sp macro="" textlink="$C$9">
      <xdr:nvSpPr>
        <xdr:cNvPr id="39" name="TextBox 38">
          <a:extLst>
            <a:ext uri="{FF2B5EF4-FFF2-40B4-BE49-F238E27FC236}">
              <a16:creationId xmlns:a16="http://schemas.microsoft.com/office/drawing/2014/main" id="{00000000-0008-0000-0400-000027000000}"/>
            </a:ext>
          </a:extLst>
        </xdr:cNvPr>
        <xdr:cNvSpPr txBox="1"/>
      </xdr:nvSpPr>
      <xdr:spPr>
        <a:xfrm>
          <a:off x="1418202" y="6525843"/>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1F630741-B735-4517-9D32-3F47965635CC}" type="TxLink">
            <a:rPr lang="en-US" sz="900" b="0" i="0" u="none" strike="noStrike">
              <a:solidFill>
                <a:srgbClr val="0070C0"/>
              </a:solidFill>
              <a:latin typeface="Cambria"/>
              <a:ea typeface="Cambria"/>
            </a:rPr>
            <a:pPr algn="ctr"/>
            <a:t>0.00</a:t>
          </a:fld>
          <a:endParaRPr lang="en-US" sz="8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184150</xdr:colOff>
          <xdr:row>8</xdr:row>
          <xdr:rowOff>38100</xdr:rowOff>
        </xdr:from>
        <xdr:to>
          <xdr:col>2</xdr:col>
          <xdr:colOff>400050</xdr:colOff>
          <xdr:row>8</xdr:row>
          <xdr:rowOff>266700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1573371</xdr:colOff>
      <xdr:row>5</xdr:row>
      <xdr:rowOff>267740</xdr:rowOff>
    </xdr:from>
    <xdr:to>
      <xdr:col>1</xdr:col>
      <xdr:colOff>2072613</xdr:colOff>
      <xdr:row>6</xdr:row>
      <xdr:rowOff>39688</xdr:rowOff>
    </xdr:to>
    <xdr:sp macro="" textlink="$C$6">
      <xdr:nvSpPr>
        <xdr:cNvPr id="4" name="TextBox 3">
          <a:extLst>
            <a:ext uri="{FF2B5EF4-FFF2-40B4-BE49-F238E27FC236}">
              <a16:creationId xmlns:a16="http://schemas.microsoft.com/office/drawing/2014/main" id="{00000000-0008-0000-0500-000004000000}"/>
            </a:ext>
          </a:extLst>
        </xdr:cNvPr>
        <xdr:cNvSpPr txBox="1"/>
      </xdr:nvSpPr>
      <xdr:spPr>
        <a:xfrm>
          <a:off x="1970246" y="1220240"/>
          <a:ext cx="499242" cy="152948"/>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BD87FE8C-D10B-475B-AC63-9F1EDA78C631}"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184150</xdr:colOff>
          <xdr:row>8</xdr:row>
          <xdr:rowOff>381000</xdr:rowOff>
        </xdr:from>
        <xdr:to>
          <xdr:col>2</xdr:col>
          <xdr:colOff>419100</xdr:colOff>
          <xdr:row>9</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xdr:row>
          <xdr:rowOff>19050</xdr:rowOff>
        </xdr:from>
        <xdr:to>
          <xdr:col>2</xdr:col>
          <xdr:colOff>400050</xdr:colOff>
          <xdr:row>11</xdr:row>
          <xdr:rowOff>171450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5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xdr:row>
          <xdr:rowOff>209550</xdr:rowOff>
        </xdr:from>
        <xdr:to>
          <xdr:col>2</xdr:col>
          <xdr:colOff>431800</xdr:colOff>
          <xdr:row>11</xdr:row>
          <xdr:rowOff>400050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5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xdr:row>
          <xdr:rowOff>95250</xdr:rowOff>
        </xdr:from>
        <xdr:to>
          <xdr:col>2</xdr:col>
          <xdr:colOff>374650</xdr:colOff>
          <xdr:row>13</xdr:row>
          <xdr:rowOff>285750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5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xdr:row>
          <xdr:rowOff>336550</xdr:rowOff>
        </xdr:from>
        <xdr:to>
          <xdr:col>2</xdr:col>
          <xdr:colOff>393700</xdr:colOff>
          <xdr:row>13</xdr:row>
          <xdr:rowOff>533400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5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xdr:row>
          <xdr:rowOff>603250</xdr:rowOff>
        </xdr:from>
        <xdr:to>
          <xdr:col>2</xdr:col>
          <xdr:colOff>381000</xdr:colOff>
          <xdr:row>13</xdr:row>
          <xdr:rowOff>800100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5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xdr:row>
          <xdr:rowOff>869950</xdr:rowOff>
        </xdr:from>
        <xdr:to>
          <xdr:col>2</xdr:col>
          <xdr:colOff>393700</xdr:colOff>
          <xdr:row>13</xdr:row>
          <xdr:rowOff>1060450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5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17</xdr:row>
          <xdr:rowOff>76200</xdr:rowOff>
        </xdr:from>
        <xdr:to>
          <xdr:col>2</xdr:col>
          <xdr:colOff>361950</xdr:colOff>
          <xdr:row>17</xdr:row>
          <xdr:rowOff>279400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5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52</xdr:row>
          <xdr:rowOff>184150</xdr:rowOff>
        </xdr:from>
        <xdr:to>
          <xdr:col>2</xdr:col>
          <xdr:colOff>412750</xdr:colOff>
          <xdr:row>52</xdr:row>
          <xdr:rowOff>412750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5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53</xdr:row>
          <xdr:rowOff>285750</xdr:rowOff>
        </xdr:from>
        <xdr:to>
          <xdr:col>2</xdr:col>
          <xdr:colOff>400050</xdr:colOff>
          <xdr:row>53</xdr:row>
          <xdr:rowOff>508000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5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xdr:row>
          <xdr:rowOff>285750</xdr:rowOff>
        </xdr:from>
        <xdr:to>
          <xdr:col>2</xdr:col>
          <xdr:colOff>412750</xdr:colOff>
          <xdr:row>25</xdr:row>
          <xdr:rowOff>514350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5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1584890</xdr:colOff>
      <xdr:row>6</xdr:row>
      <xdr:rowOff>428855</xdr:rowOff>
    </xdr:from>
    <xdr:to>
      <xdr:col>1</xdr:col>
      <xdr:colOff>2084132</xdr:colOff>
      <xdr:row>6</xdr:row>
      <xdr:rowOff>567132</xdr:rowOff>
    </xdr:to>
    <xdr:sp macro="" textlink="$C$7">
      <xdr:nvSpPr>
        <xdr:cNvPr id="37" name="TextBox 36">
          <a:extLst>
            <a:ext uri="{FF2B5EF4-FFF2-40B4-BE49-F238E27FC236}">
              <a16:creationId xmlns:a16="http://schemas.microsoft.com/office/drawing/2014/main" id="{00000000-0008-0000-0500-000025000000}"/>
            </a:ext>
          </a:extLst>
        </xdr:cNvPr>
        <xdr:cNvSpPr txBox="1"/>
      </xdr:nvSpPr>
      <xdr:spPr>
        <a:xfrm>
          <a:off x="1981765" y="1762355"/>
          <a:ext cx="499242" cy="138277"/>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C2F14FCE-971B-43F9-B06B-82717CC12F4E}" type="TxLink">
            <a:rPr lang="en-US" sz="900" b="0" i="0" u="none" strike="noStrike">
              <a:solidFill>
                <a:srgbClr val="0070C0"/>
              </a:solidFill>
              <a:latin typeface="Cambria"/>
            </a:rPr>
            <a:pPr algn="ctr"/>
            <a:t>0</a:t>
          </a:fld>
          <a:endParaRPr lang="en-US" sz="800">
            <a:solidFill>
              <a:sysClr val="windowText" lastClr="000000"/>
            </a:solidFill>
          </a:endParaRPr>
        </a:p>
      </xdr:txBody>
    </xdr:sp>
    <xdr:clientData/>
  </xdr:twoCellAnchor>
  <xdr:twoCellAnchor>
    <xdr:from>
      <xdr:col>1</xdr:col>
      <xdr:colOff>955697</xdr:colOff>
      <xdr:row>27</xdr:row>
      <xdr:rowOff>1597270</xdr:rowOff>
    </xdr:from>
    <xdr:to>
      <xdr:col>1</xdr:col>
      <xdr:colOff>2901461</xdr:colOff>
      <xdr:row>27</xdr:row>
      <xdr:rowOff>1831731</xdr:rowOff>
    </xdr:to>
    <xdr:sp macro="" textlink="$G$28">
      <xdr:nvSpPr>
        <xdr:cNvPr id="48" name="TextBox 47">
          <a:extLst>
            <a:ext uri="{FF2B5EF4-FFF2-40B4-BE49-F238E27FC236}">
              <a16:creationId xmlns:a16="http://schemas.microsoft.com/office/drawing/2014/main" id="{00000000-0008-0000-0500-000030000000}"/>
            </a:ext>
          </a:extLst>
        </xdr:cNvPr>
        <xdr:cNvSpPr txBox="1"/>
      </xdr:nvSpPr>
      <xdr:spPr>
        <a:xfrm>
          <a:off x="1373332" y="17555308"/>
          <a:ext cx="1945764" cy="234461"/>
        </a:xfrm>
        <a:prstGeom prst="rect">
          <a:avLst/>
        </a:prstGeom>
        <a:noFill/>
        <a:ln w="9525">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square" tIns="0" bIns="72000" rtlCol="0" anchor="t"/>
        <a:lstStyle/>
        <a:p>
          <a:pPr algn="ctr"/>
          <a:fld id="{5B3AE443-7595-49D3-9A4A-FABBB01E14CB}" type="TxLink">
            <a:rPr lang="en-US" sz="700" b="0" i="0" u="none" strike="noStrike">
              <a:solidFill>
                <a:srgbClr val="FF0000"/>
              </a:solidFill>
              <a:latin typeface="Cambria"/>
            </a:rPr>
            <a:pPr algn="ctr"/>
            <a:t> </a:t>
          </a:fld>
          <a:endParaRPr lang="en-US" sz="7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184150</xdr:colOff>
          <xdr:row>19</xdr:row>
          <xdr:rowOff>76200</xdr:rowOff>
        </xdr:from>
        <xdr:to>
          <xdr:col>2</xdr:col>
          <xdr:colOff>381000</xdr:colOff>
          <xdr:row>19</xdr:row>
          <xdr:rowOff>279400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5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95250</xdr:rowOff>
        </xdr:from>
        <xdr:to>
          <xdr:col>2</xdr:col>
          <xdr:colOff>450850</xdr:colOff>
          <xdr:row>23</xdr:row>
          <xdr:rowOff>304800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5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1492248</xdr:colOff>
      <xdr:row>21</xdr:row>
      <xdr:rowOff>533400</xdr:rowOff>
    </xdr:from>
    <xdr:to>
      <xdr:col>1</xdr:col>
      <xdr:colOff>1991490</xdr:colOff>
      <xdr:row>21</xdr:row>
      <xdr:rowOff>664779</xdr:rowOff>
    </xdr:to>
    <xdr:sp macro="" textlink="$C$22">
      <xdr:nvSpPr>
        <xdr:cNvPr id="66" name="TextBox 65">
          <a:extLst>
            <a:ext uri="{FF2B5EF4-FFF2-40B4-BE49-F238E27FC236}">
              <a16:creationId xmlns:a16="http://schemas.microsoft.com/office/drawing/2014/main" id="{00000000-0008-0000-0500-000042000000}"/>
            </a:ext>
          </a:extLst>
        </xdr:cNvPr>
        <xdr:cNvSpPr txBox="1"/>
      </xdr:nvSpPr>
      <xdr:spPr>
        <a:xfrm>
          <a:off x="1889123" y="6732588"/>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FE2870FC-7235-4F82-9CD5-CCF3E5A02CA9}" type="TxLink">
            <a:rPr lang="en-US" sz="900" b="0" i="0" u="none" strike="noStrike">
              <a:solidFill>
                <a:srgbClr val="0070C0"/>
              </a:solidFill>
              <a:latin typeface="Cambria"/>
              <a:ea typeface="Cambria"/>
            </a:rPr>
            <a:pPr algn="ctr"/>
            <a:t>0</a:t>
          </a:fld>
          <a:endParaRPr lang="en-US" sz="800">
            <a:solidFill>
              <a:sysClr val="windowText" lastClr="000000"/>
            </a:solidFill>
          </a:endParaRPr>
        </a:p>
      </xdr:txBody>
    </xdr:sp>
    <xdr:clientData/>
  </xdr:twoCellAnchor>
  <xdr:twoCellAnchor editAs="oneCell">
    <xdr:from>
      <xdr:col>1</xdr:col>
      <xdr:colOff>1279521</xdr:colOff>
      <xdr:row>22</xdr:row>
      <xdr:rowOff>679452</xdr:rowOff>
    </xdr:from>
    <xdr:to>
      <xdr:col>1</xdr:col>
      <xdr:colOff>1778763</xdr:colOff>
      <xdr:row>22</xdr:row>
      <xdr:rowOff>810831</xdr:rowOff>
    </xdr:to>
    <xdr:sp macro="" textlink="$C$23">
      <xdr:nvSpPr>
        <xdr:cNvPr id="67" name="TextBox 66">
          <a:extLst>
            <a:ext uri="{FF2B5EF4-FFF2-40B4-BE49-F238E27FC236}">
              <a16:creationId xmlns:a16="http://schemas.microsoft.com/office/drawing/2014/main" id="{00000000-0008-0000-0500-000043000000}"/>
            </a:ext>
          </a:extLst>
        </xdr:cNvPr>
        <xdr:cNvSpPr txBox="1"/>
      </xdr:nvSpPr>
      <xdr:spPr>
        <a:xfrm>
          <a:off x="1676396" y="7704140"/>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0C0A3B7F-68EC-42A5-AE85-5920D3CAA058}" type="TxLink">
            <a:rPr lang="en-US" sz="900" b="0" i="0" u="none" strike="noStrike">
              <a:solidFill>
                <a:srgbClr val="0070C0"/>
              </a:solidFill>
              <a:latin typeface="Cambria"/>
              <a:ea typeface="Cambria"/>
            </a:rPr>
            <a:pPr algn="ctr"/>
            <a:t>0</a:t>
          </a:fld>
          <a:endParaRPr lang="en-US" sz="800">
            <a:solidFill>
              <a:sysClr val="windowText" lastClr="000000"/>
            </a:solidFill>
          </a:endParaRPr>
        </a:p>
      </xdr:txBody>
    </xdr:sp>
    <xdr:clientData/>
  </xdr:twoCellAnchor>
  <xdr:twoCellAnchor editAs="oneCell">
    <xdr:from>
      <xdr:col>1</xdr:col>
      <xdr:colOff>934455</xdr:colOff>
      <xdr:row>18</xdr:row>
      <xdr:rowOff>277956</xdr:rowOff>
    </xdr:from>
    <xdr:to>
      <xdr:col>1</xdr:col>
      <xdr:colOff>1433697</xdr:colOff>
      <xdr:row>18</xdr:row>
      <xdr:rowOff>409335</xdr:rowOff>
    </xdr:to>
    <xdr:sp macro="" textlink="$C$19">
      <xdr:nvSpPr>
        <xdr:cNvPr id="49" name="TextBox 48">
          <a:extLst>
            <a:ext uri="{FF2B5EF4-FFF2-40B4-BE49-F238E27FC236}">
              <a16:creationId xmlns:a16="http://schemas.microsoft.com/office/drawing/2014/main" id="{00000000-0008-0000-0500-000031000000}"/>
            </a:ext>
          </a:extLst>
        </xdr:cNvPr>
        <xdr:cNvSpPr txBox="1"/>
      </xdr:nvSpPr>
      <xdr:spPr>
        <a:xfrm>
          <a:off x="1331330" y="5445269"/>
          <a:ext cx="499242" cy="131379"/>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CB9FB056-A7E1-4362-BB0D-AFCD449AA82D}" type="TxLink">
            <a:rPr lang="en-US" sz="900" b="0" i="0" u="none" strike="noStrike">
              <a:solidFill>
                <a:srgbClr val="0070C0"/>
              </a:solidFill>
              <a:latin typeface="Cambria"/>
              <a:ea typeface="Cambria"/>
            </a:rPr>
            <a:pPr algn="ctr"/>
            <a:t>0</a:t>
          </a:fld>
          <a:endParaRPr lang="en-US" sz="8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5</xdr:row>
          <xdr:rowOff>88900</xdr:rowOff>
        </xdr:from>
        <xdr:to>
          <xdr:col>2</xdr:col>
          <xdr:colOff>361950</xdr:colOff>
          <xdr:row>5</xdr:row>
          <xdr:rowOff>317500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6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8</xdr:row>
          <xdr:rowOff>76200</xdr:rowOff>
        </xdr:from>
        <xdr:to>
          <xdr:col>2</xdr:col>
          <xdr:colOff>374650</xdr:colOff>
          <xdr:row>8</xdr:row>
          <xdr:rowOff>298450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6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8</xdr:row>
          <xdr:rowOff>476250</xdr:rowOff>
        </xdr:from>
        <xdr:to>
          <xdr:col>2</xdr:col>
          <xdr:colOff>355600</xdr:colOff>
          <xdr:row>8</xdr:row>
          <xdr:rowOff>698500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6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10</xdr:row>
          <xdr:rowOff>57150</xdr:rowOff>
        </xdr:from>
        <xdr:to>
          <xdr:col>2</xdr:col>
          <xdr:colOff>381000</xdr:colOff>
          <xdr:row>10</xdr:row>
          <xdr:rowOff>260350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6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10</xdr:row>
          <xdr:rowOff>488950</xdr:rowOff>
        </xdr:from>
        <xdr:to>
          <xdr:col>2</xdr:col>
          <xdr:colOff>361950</xdr:colOff>
          <xdr:row>10</xdr:row>
          <xdr:rowOff>603250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6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12</xdr:row>
          <xdr:rowOff>266700</xdr:rowOff>
        </xdr:from>
        <xdr:to>
          <xdr:col>2</xdr:col>
          <xdr:colOff>361950</xdr:colOff>
          <xdr:row>12</xdr:row>
          <xdr:rowOff>476250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6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19</xdr:row>
          <xdr:rowOff>793750</xdr:rowOff>
        </xdr:from>
        <xdr:to>
          <xdr:col>2</xdr:col>
          <xdr:colOff>361950</xdr:colOff>
          <xdr:row>21</xdr:row>
          <xdr:rowOff>12700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6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133350</xdr:rowOff>
        </xdr:from>
        <xdr:to>
          <xdr:col>2</xdr:col>
          <xdr:colOff>361950</xdr:colOff>
          <xdr:row>26</xdr:row>
          <xdr:rowOff>361950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6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41</xdr:row>
          <xdr:rowOff>69850</xdr:rowOff>
        </xdr:from>
        <xdr:to>
          <xdr:col>2</xdr:col>
          <xdr:colOff>355600</xdr:colOff>
          <xdr:row>41</xdr:row>
          <xdr:rowOff>285750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6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xdr:row>
          <xdr:rowOff>152400</xdr:rowOff>
        </xdr:from>
        <xdr:to>
          <xdr:col>2</xdr:col>
          <xdr:colOff>336550</xdr:colOff>
          <xdr:row>4</xdr:row>
          <xdr:rowOff>298450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6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25</xdr:row>
          <xdr:rowOff>38100</xdr:rowOff>
        </xdr:from>
        <xdr:to>
          <xdr:col>2</xdr:col>
          <xdr:colOff>374650</xdr:colOff>
          <xdr:row>25</xdr:row>
          <xdr:rowOff>266700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6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13</xdr:row>
          <xdr:rowOff>133350</xdr:rowOff>
        </xdr:from>
        <xdr:to>
          <xdr:col>2</xdr:col>
          <xdr:colOff>400050</xdr:colOff>
          <xdr:row>13</xdr:row>
          <xdr:rowOff>355600</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6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14</xdr:row>
          <xdr:rowOff>76200</xdr:rowOff>
        </xdr:from>
        <xdr:to>
          <xdr:col>2</xdr:col>
          <xdr:colOff>374650</xdr:colOff>
          <xdr:row>14</xdr:row>
          <xdr:rowOff>298450</xdr:rowOff>
        </xdr:to>
        <xdr:sp macro="" textlink="">
          <xdr:nvSpPr>
            <xdr:cNvPr id="8324" name="Check Box 132" hidden="1">
              <a:extLst>
                <a:ext uri="{63B3BB69-23CF-44E3-9099-C40C66FF867C}">
                  <a14:compatExt spid="_x0000_s8324"/>
                </a:ext>
                <a:ext uri="{FF2B5EF4-FFF2-40B4-BE49-F238E27FC236}">
                  <a16:creationId xmlns:a16="http://schemas.microsoft.com/office/drawing/2014/main" id="{00000000-0008-0000-06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19</xdr:row>
          <xdr:rowOff>133350</xdr:rowOff>
        </xdr:from>
        <xdr:to>
          <xdr:col>2</xdr:col>
          <xdr:colOff>336550</xdr:colOff>
          <xdr:row>19</xdr:row>
          <xdr:rowOff>361950</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6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19</xdr:row>
          <xdr:rowOff>419100</xdr:rowOff>
        </xdr:from>
        <xdr:to>
          <xdr:col>2</xdr:col>
          <xdr:colOff>374650</xdr:colOff>
          <xdr:row>19</xdr:row>
          <xdr:rowOff>679450</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6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22</xdr:row>
          <xdr:rowOff>95250</xdr:rowOff>
        </xdr:from>
        <xdr:to>
          <xdr:col>2</xdr:col>
          <xdr:colOff>374650</xdr:colOff>
          <xdr:row>22</xdr:row>
          <xdr:rowOff>317500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6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24</xdr:row>
          <xdr:rowOff>76200</xdr:rowOff>
        </xdr:from>
        <xdr:to>
          <xdr:col>2</xdr:col>
          <xdr:colOff>374650</xdr:colOff>
          <xdr:row>24</xdr:row>
          <xdr:rowOff>304800</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6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30</xdr:row>
          <xdr:rowOff>57150</xdr:rowOff>
        </xdr:from>
        <xdr:to>
          <xdr:col>2</xdr:col>
          <xdr:colOff>323850</xdr:colOff>
          <xdr:row>30</xdr:row>
          <xdr:rowOff>285750</xdr:rowOff>
        </xdr:to>
        <xdr:sp macro="" textlink="">
          <xdr:nvSpPr>
            <xdr:cNvPr id="8333" name="Check Box 141" hidden="1">
              <a:extLst>
                <a:ext uri="{63B3BB69-23CF-44E3-9099-C40C66FF867C}">
                  <a14:compatExt spid="_x0000_s8333"/>
                </a:ext>
                <a:ext uri="{FF2B5EF4-FFF2-40B4-BE49-F238E27FC236}">
                  <a16:creationId xmlns:a16="http://schemas.microsoft.com/office/drawing/2014/main" id="{00000000-0008-0000-06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31</xdr:row>
          <xdr:rowOff>247650</xdr:rowOff>
        </xdr:from>
        <xdr:to>
          <xdr:col>2</xdr:col>
          <xdr:colOff>355600</xdr:colOff>
          <xdr:row>31</xdr:row>
          <xdr:rowOff>438150</xdr:rowOff>
        </xdr:to>
        <xdr:sp macro="" textlink="">
          <xdr:nvSpPr>
            <xdr:cNvPr id="8334" name="Check Box 142" hidden="1">
              <a:extLst>
                <a:ext uri="{63B3BB69-23CF-44E3-9099-C40C66FF867C}">
                  <a14:compatExt spid="_x0000_s8334"/>
                </a:ext>
                <a:ext uri="{FF2B5EF4-FFF2-40B4-BE49-F238E27FC236}">
                  <a16:creationId xmlns:a16="http://schemas.microsoft.com/office/drawing/2014/main" id="{00000000-0008-0000-06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33</xdr:row>
          <xdr:rowOff>57150</xdr:rowOff>
        </xdr:from>
        <xdr:to>
          <xdr:col>2</xdr:col>
          <xdr:colOff>361950</xdr:colOff>
          <xdr:row>33</xdr:row>
          <xdr:rowOff>285750</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6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34</xdr:row>
          <xdr:rowOff>146050</xdr:rowOff>
        </xdr:from>
        <xdr:to>
          <xdr:col>2</xdr:col>
          <xdr:colOff>355600</xdr:colOff>
          <xdr:row>34</xdr:row>
          <xdr:rowOff>374650</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6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36</xdr:row>
          <xdr:rowOff>50800</xdr:rowOff>
        </xdr:from>
        <xdr:to>
          <xdr:col>2</xdr:col>
          <xdr:colOff>374650</xdr:colOff>
          <xdr:row>36</xdr:row>
          <xdr:rowOff>279400</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6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37</xdr:row>
          <xdr:rowOff>38100</xdr:rowOff>
        </xdr:from>
        <xdr:to>
          <xdr:col>2</xdr:col>
          <xdr:colOff>361950</xdr:colOff>
          <xdr:row>37</xdr:row>
          <xdr:rowOff>266700</xdr:rowOff>
        </xdr:to>
        <xdr:sp macro="" textlink="">
          <xdr:nvSpPr>
            <xdr:cNvPr id="8343" name="Check Box 151" hidden="1">
              <a:extLst>
                <a:ext uri="{63B3BB69-23CF-44E3-9099-C40C66FF867C}">
                  <a14:compatExt spid="_x0000_s8343"/>
                </a:ext>
                <a:ext uri="{FF2B5EF4-FFF2-40B4-BE49-F238E27FC236}">
                  <a16:creationId xmlns:a16="http://schemas.microsoft.com/office/drawing/2014/main" id="{00000000-0008-0000-06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38</xdr:row>
          <xdr:rowOff>38100</xdr:rowOff>
        </xdr:from>
        <xdr:to>
          <xdr:col>2</xdr:col>
          <xdr:colOff>355600</xdr:colOff>
          <xdr:row>38</xdr:row>
          <xdr:rowOff>266700</xdr:rowOff>
        </xdr:to>
        <xdr:sp macro="" textlink="">
          <xdr:nvSpPr>
            <xdr:cNvPr id="8344" name="Check Box 152" hidden="1">
              <a:extLst>
                <a:ext uri="{63B3BB69-23CF-44E3-9099-C40C66FF867C}">
                  <a14:compatExt spid="_x0000_s8344"/>
                </a:ext>
                <a:ext uri="{FF2B5EF4-FFF2-40B4-BE49-F238E27FC236}">
                  <a16:creationId xmlns:a16="http://schemas.microsoft.com/office/drawing/2014/main" id="{00000000-0008-0000-06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39</xdr:row>
          <xdr:rowOff>38100</xdr:rowOff>
        </xdr:from>
        <xdr:to>
          <xdr:col>2</xdr:col>
          <xdr:colOff>361950</xdr:colOff>
          <xdr:row>39</xdr:row>
          <xdr:rowOff>260350</xdr:rowOff>
        </xdr:to>
        <xdr:sp macro="" textlink="">
          <xdr:nvSpPr>
            <xdr:cNvPr id="8345" name="Check Box 153" hidden="1">
              <a:extLst>
                <a:ext uri="{63B3BB69-23CF-44E3-9099-C40C66FF867C}">
                  <a14:compatExt spid="_x0000_s8345"/>
                </a:ext>
                <a:ext uri="{FF2B5EF4-FFF2-40B4-BE49-F238E27FC236}">
                  <a16:creationId xmlns:a16="http://schemas.microsoft.com/office/drawing/2014/main" id="{00000000-0008-0000-06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22</xdr:row>
          <xdr:rowOff>107950</xdr:rowOff>
        </xdr:from>
        <xdr:to>
          <xdr:col>2</xdr:col>
          <xdr:colOff>133350</xdr:colOff>
          <xdr:row>22</xdr:row>
          <xdr:rowOff>336550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23</xdr:row>
          <xdr:rowOff>31750</xdr:rowOff>
        </xdr:from>
        <xdr:to>
          <xdr:col>2</xdr:col>
          <xdr:colOff>146050</xdr:colOff>
          <xdr:row>23</xdr:row>
          <xdr:rowOff>260350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4</xdr:row>
          <xdr:rowOff>361950</xdr:rowOff>
        </xdr:from>
        <xdr:to>
          <xdr:col>2</xdr:col>
          <xdr:colOff>146050</xdr:colOff>
          <xdr:row>6</xdr:row>
          <xdr:rowOff>19050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7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5</xdr:row>
          <xdr:rowOff>127000</xdr:rowOff>
        </xdr:from>
        <xdr:to>
          <xdr:col>2</xdr:col>
          <xdr:colOff>146050</xdr:colOff>
          <xdr:row>6</xdr:row>
          <xdr:rowOff>146050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7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6</xdr:row>
          <xdr:rowOff>127000</xdr:rowOff>
        </xdr:from>
        <xdr:to>
          <xdr:col>2</xdr:col>
          <xdr:colOff>146050</xdr:colOff>
          <xdr:row>7</xdr:row>
          <xdr:rowOff>146050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7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8</xdr:row>
          <xdr:rowOff>95250</xdr:rowOff>
        </xdr:from>
        <xdr:to>
          <xdr:col>2</xdr:col>
          <xdr:colOff>146050</xdr:colOff>
          <xdr:row>8</xdr:row>
          <xdr:rowOff>323850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7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9</xdr:row>
          <xdr:rowOff>107950</xdr:rowOff>
        </xdr:from>
        <xdr:to>
          <xdr:col>2</xdr:col>
          <xdr:colOff>165100</xdr:colOff>
          <xdr:row>9</xdr:row>
          <xdr:rowOff>336550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7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10</xdr:row>
          <xdr:rowOff>114300</xdr:rowOff>
        </xdr:from>
        <xdr:to>
          <xdr:col>2</xdr:col>
          <xdr:colOff>165100</xdr:colOff>
          <xdr:row>11</xdr:row>
          <xdr:rowOff>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7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11</xdr:row>
          <xdr:rowOff>127000</xdr:rowOff>
        </xdr:from>
        <xdr:to>
          <xdr:col>2</xdr:col>
          <xdr:colOff>165100</xdr:colOff>
          <xdr:row>12</xdr:row>
          <xdr:rowOff>12700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7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12</xdr:row>
          <xdr:rowOff>133350</xdr:rowOff>
        </xdr:from>
        <xdr:to>
          <xdr:col>2</xdr:col>
          <xdr:colOff>165100</xdr:colOff>
          <xdr:row>13</xdr:row>
          <xdr:rowOff>19050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7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xdr:row>
          <xdr:rowOff>114300</xdr:rowOff>
        </xdr:from>
        <xdr:to>
          <xdr:col>2</xdr:col>
          <xdr:colOff>152400</xdr:colOff>
          <xdr:row>13</xdr:row>
          <xdr:rowOff>342900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7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16</xdr:row>
          <xdr:rowOff>107950</xdr:rowOff>
        </xdr:from>
        <xdr:to>
          <xdr:col>2</xdr:col>
          <xdr:colOff>165100</xdr:colOff>
          <xdr:row>16</xdr:row>
          <xdr:rowOff>336550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7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24</xdr:row>
          <xdr:rowOff>31750</xdr:rowOff>
        </xdr:from>
        <xdr:to>
          <xdr:col>2</xdr:col>
          <xdr:colOff>146050</xdr:colOff>
          <xdr:row>25</xdr:row>
          <xdr:rowOff>12700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7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31</xdr:row>
          <xdr:rowOff>107950</xdr:rowOff>
        </xdr:from>
        <xdr:to>
          <xdr:col>2</xdr:col>
          <xdr:colOff>152400</xdr:colOff>
          <xdr:row>31</xdr:row>
          <xdr:rowOff>336550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7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34</xdr:row>
          <xdr:rowOff>241300</xdr:rowOff>
        </xdr:from>
        <xdr:to>
          <xdr:col>2</xdr:col>
          <xdr:colOff>165100</xdr:colOff>
          <xdr:row>34</xdr:row>
          <xdr:rowOff>469900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7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35</xdr:row>
          <xdr:rowOff>127000</xdr:rowOff>
        </xdr:from>
        <xdr:to>
          <xdr:col>2</xdr:col>
          <xdr:colOff>165100</xdr:colOff>
          <xdr:row>35</xdr:row>
          <xdr:rowOff>355600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7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36</xdr:row>
          <xdr:rowOff>107950</xdr:rowOff>
        </xdr:from>
        <xdr:to>
          <xdr:col>2</xdr:col>
          <xdr:colOff>165100</xdr:colOff>
          <xdr:row>36</xdr:row>
          <xdr:rowOff>336550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7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37</xdr:row>
          <xdr:rowOff>146050</xdr:rowOff>
        </xdr:from>
        <xdr:to>
          <xdr:col>2</xdr:col>
          <xdr:colOff>165100</xdr:colOff>
          <xdr:row>37</xdr:row>
          <xdr:rowOff>374650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7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38</xdr:row>
          <xdr:rowOff>76200</xdr:rowOff>
        </xdr:from>
        <xdr:to>
          <xdr:col>2</xdr:col>
          <xdr:colOff>152400</xdr:colOff>
          <xdr:row>38</xdr:row>
          <xdr:rowOff>304800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7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48</xdr:row>
          <xdr:rowOff>247650</xdr:rowOff>
        </xdr:from>
        <xdr:to>
          <xdr:col>2</xdr:col>
          <xdr:colOff>165100</xdr:colOff>
          <xdr:row>48</xdr:row>
          <xdr:rowOff>476250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7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25</xdr:row>
          <xdr:rowOff>241300</xdr:rowOff>
        </xdr:from>
        <xdr:to>
          <xdr:col>2</xdr:col>
          <xdr:colOff>152400</xdr:colOff>
          <xdr:row>25</xdr:row>
          <xdr:rowOff>469900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7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22</xdr:row>
          <xdr:rowOff>114300</xdr:rowOff>
        </xdr:from>
        <xdr:to>
          <xdr:col>2</xdr:col>
          <xdr:colOff>355600</xdr:colOff>
          <xdr:row>22</xdr:row>
          <xdr:rowOff>342900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7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23</xdr:row>
          <xdr:rowOff>114300</xdr:rowOff>
        </xdr:from>
        <xdr:to>
          <xdr:col>2</xdr:col>
          <xdr:colOff>361950</xdr:colOff>
          <xdr:row>23</xdr:row>
          <xdr:rowOff>342900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7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xdr:row>
          <xdr:rowOff>0</xdr:rowOff>
        </xdr:from>
        <xdr:to>
          <xdr:col>2</xdr:col>
          <xdr:colOff>355600</xdr:colOff>
          <xdr:row>5</xdr:row>
          <xdr:rowOff>184150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7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xdr:row>
          <xdr:rowOff>12700</xdr:rowOff>
        </xdr:from>
        <xdr:to>
          <xdr:col>2</xdr:col>
          <xdr:colOff>381000</xdr:colOff>
          <xdr:row>6</xdr:row>
          <xdr:rowOff>203200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7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xdr:row>
          <xdr:rowOff>50800</xdr:rowOff>
        </xdr:from>
        <xdr:to>
          <xdr:col>2</xdr:col>
          <xdr:colOff>374650</xdr:colOff>
          <xdr:row>7</xdr:row>
          <xdr:rowOff>184150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7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8</xdr:row>
          <xdr:rowOff>76200</xdr:rowOff>
        </xdr:from>
        <xdr:to>
          <xdr:col>2</xdr:col>
          <xdr:colOff>381000</xdr:colOff>
          <xdr:row>8</xdr:row>
          <xdr:rowOff>304800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7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9</xdr:row>
          <xdr:rowOff>76200</xdr:rowOff>
        </xdr:from>
        <xdr:to>
          <xdr:col>2</xdr:col>
          <xdr:colOff>381000</xdr:colOff>
          <xdr:row>9</xdr:row>
          <xdr:rowOff>304800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7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10</xdr:row>
          <xdr:rowOff>76200</xdr:rowOff>
        </xdr:from>
        <xdr:to>
          <xdr:col>2</xdr:col>
          <xdr:colOff>374650</xdr:colOff>
          <xdr:row>10</xdr:row>
          <xdr:rowOff>304800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7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11</xdr:row>
          <xdr:rowOff>69850</xdr:rowOff>
        </xdr:from>
        <xdr:to>
          <xdr:col>2</xdr:col>
          <xdr:colOff>381000</xdr:colOff>
          <xdr:row>11</xdr:row>
          <xdr:rowOff>298450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7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12</xdr:row>
          <xdr:rowOff>69850</xdr:rowOff>
        </xdr:from>
        <xdr:to>
          <xdr:col>2</xdr:col>
          <xdr:colOff>361950</xdr:colOff>
          <xdr:row>12</xdr:row>
          <xdr:rowOff>298450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7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13</xdr:row>
          <xdr:rowOff>114300</xdr:rowOff>
        </xdr:from>
        <xdr:to>
          <xdr:col>2</xdr:col>
          <xdr:colOff>355600</xdr:colOff>
          <xdr:row>13</xdr:row>
          <xdr:rowOff>342900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7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76200</xdr:rowOff>
        </xdr:from>
        <xdr:to>
          <xdr:col>2</xdr:col>
          <xdr:colOff>361950</xdr:colOff>
          <xdr:row>16</xdr:row>
          <xdr:rowOff>304800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7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24</xdr:row>
          <xdr:rowOff>12700</xdr:rowOff>
        </xdr:from>
        <xdr:to>
          <xdr:col>2</xdr:col>
          <xdr:colOff>381000</xdr:colOff>
          <xdr:row>24</xdr:row>
          <xdr:rowOff>241300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7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31</xdr:row>
          <xdr:rowOff>107950</xdr:rowOff>
        </xdr:from>
        <xdr:to>
          <xdr:col>2</xdr:col>
          <xdr:colOff>400050</xdr:colOff>
          <xdr:row>31</xdr:row>
          <xdr:rowOff>336550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7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34</xdr:row>
          <xdr:rowOff>152400</xdr:rowOff>
        </xdr:from>
        <xdr:to>
          <xdr:col>2</xdr:col>
          <xdr:colOff>412750</xdr:colOff>
          <xdr:row>34</xdr:row>
          <xdr:rowOff>381000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7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35</xdr:row>
          <xdr:rowOff>114300</xdr:rowOff>
        </xdr:from>
        <xdr:to>
          <xdr:col>2</xdr:col>
          <xdr:colOff>393700</xdr:colOff>
          <xdr:row>35</xdr:row>
          <xdr:rowOff>342900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7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36</xdr:row>
          <xdr:rowOff>107950</xdr:rowOff>
        </xdr:from>
        <xdr:to>
          <xdr:col>2</xdr:col>
          <xdr:colOff>381000</xdr:colOff>
          <xdr:row>36</xdr:row>
          <xdr:rowOff>336550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7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37</xdr:row>
          <xdr:rowOff>146050</xdr:rowOff>
        </xdr:from>
        <xdr:to>
          <xdr:col>2</xdr:col>
          <xdr:colOff>381000</xdr:colOff>
          <xdr:row>37</xdr:row>
          <xdr:rowOff>374650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7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38</xdr:row>
          <xdr:rowOff>88900</xdr:rowOff>
        </xdr:from>
        <xdr:to>
          <xdr:col>2</xdr:col>
          <xdr:colOff>393700</xdr:colOff>
          <xdr:row>38</xdr:row>
          <xdr:rowOff>317500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7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48</xdr:row>
          <xdr:rowOff>247650</xdr:rowOff>
        </xdr:from>
        <xdr:to>
          <xdr:col>2</xdr:col>
          <xdr:colOff>381000</xdr:colOff>
          <xdr:row>48</xdr:row>
          <xdr:rowOff>476250</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7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25</xdr:row>
          <xdr:rowOff>241300</xdr:rowOff>
        </xdr:from>
        <xdr:to>
          <xdr:col>2</xdr:col>
          <xdr:colOff>342900</xdr:colOff>
          <xdr:row>25</xdr:row>
          <xdr:rowOff>469900</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7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19</xdr:row>
          <xdr:rowOff>107950</xdr:rowOff>
        </xdr:from>
        <xdr:to>
          <xdr:col>2</xdr:col>
          <xdr:colOff>165100</xdr:colOff>
          <xdr:row>19</xdr:row>
          <xdr:rowOff>336550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7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19</xdr:row>
          <xdr:rowOff>107950</xdr:rowOff>
        </xdr:from>
        <xdr:to>
          <xdr:col>2</xdr:col>
          <xdr:colOff>336550</xdr:colOff>
          <xdr:row>19</xdr:row>
          <xdr:rowOff>336550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7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936623</xdr:colOff>
      <xdr:row>18</xdr:row>
      <xdr:rowOff>166688</xdr:rowOff>
    </xdr:from>
    <xdr:to>
      <xdr:col>1</xdr:col>
      <xdr:colOff>1476372</xdr:colOff>
      <xdr:row>18</xdr:row>
      <xdr:rowOff>317499</xdr:rowOff>
    </xdr:to>
    <xdr:sp macro="" textlink="'Sect 2-Energy Performance'!$C$36">
      <xdr:nvSpPr>
        <xdr:cNvPr id="46" name="TextBox 45">
          <a:extLst>
            <a:ext uri="{FF2B5EF4-FFF2-40B4-BE49-F238E27FC236}">
              <a16:creationId xmlns:a16="http://schemas.microsoft.com/office/drawing/2014/main" id="{00000000-0008-0000-0700-00002E000000}"/>
            </a:ext>
          </a:extLst>
        </xdr:cNvPr>
        <xdr:cNvSpPr txBox="1"/>
      </xdr:nvSpPr>
      <xdr:spPr>
        <a:xfrm>
          <a:off x="1333498" y="6342063"/>
          <a:ext cx="539749" cy="150811"/>
        </a:xfrm>
        <a:prstGeom prst="rect">
          <a:avLst/>
        </a:prstGeom>
        <a:solidFill>
          <a:schemeClr val="bg1">
            <a:lumMod val="95000"/>
          </a:schemeClr>
        </a:solidFill>
        <a:ln w="9525">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tIns="0" bIns="72000" rtlCol="0" anchor="t"/>
        <a:lstStyle/>
        <a:p>
          <a:pPr algn="ctr"/>
          <a:fld id="{9F618D1D-763A-4D0B-9142-80BD207DD0A4}" type="TxLink">
            <a:rPr lang="en-US" sz="900" b="0" i="0" u="none" strike="noStrike">
              <a:solidFill>
                <a:srgbClr val="0070C0"/>
              </a:solidFill>
              <a:latin typeface="Cambria"/>
              <a:ea typeface="Cambria"/>
            </a:rPr>
            <a:pPr algn="ctr"/>
            <a:t>0.00</a:t>
          </a:fld>
          <a:endParaRPr lang="en-US" sz="8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CA_YockKeng/Documents/Yock%20Keng/Documents/Assessment/Criterias/GM%20Version%205.0/BCA_Energy_Performance_Points_Calcul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Tracking"/>
      <sheetName val="Guidance Notes"/>
      <sheetName val="Notes for kWadj"/>
      <sheetName val="Building Data schedule"/>
      <sheetName val=" ACMV 2.01a"/>
      <sheetName val="Lighting Power Budget 2.01b"/>
      <sheetName val="Car Park 2.01c"/>
      <sheetName val="Receptacle Load 2.01d"/>
      <sheetName val="Building Energy 2.02a"/>
      <sheetName val="Renewable Energy 2.03c"/>
      <sheetName val="Mechanical Ventilation"/>
      <sheetName val="Vertical Transportation"/>
      <sheetName val="Hot Water"/>
      <sheetName val="Energy Efficient Features"/>
      <sheetName val="Service Equipment"/>
      <sheetName val="Heat Load calculation"/>
      <sheetName val="VRVVRFSplit System Tab"/>
      <sheetName val="AHU_FCU_PAU Working"/>
      <sheetName val="LOCKED SHEET"/>
    </sheetNames>
    <sheetDataSet>
      <sheetData sheetId="0"/>
      <sheetData sheetId="1"/>
      <sheetData sheetId="2"/>
      <sheetData sheetId="3">
        <row r="36">
          <cell r="G36" t="str">
            <v>Office</v>
          </cell>
          <cell r="H36">
            <v>72</v>
          </cell>
        </row>
        <row r="37">
          <cell r="G37" t="str">
            <v>Retail</v>
          </cell>
          <cell r="H37">
            <v>130</v>
          </cell>
        </row>
        <row r="38">
          <cell r="G38" t="str">
            <v>Hotel</v>
          </cell>
          <cell r="H38">
            <v>57</v>
          </cell>
        </row>
        <row r="39">
          <cell r="G39" t="str">
            <v>Industrial</v>
          </cell>
          <cell r="H39"/>
        </row>
        <row r="40">
          <cell r="G40" t="str">
            <v>Education</v>
          </cell>
          <cell r="H40"/>
        </row>
        <row r="41">
          <cell r="G41" t="str">
            <v>Healthcare</v>
          </cell>
          <cell r="H41" t="str">
            <v xml:space="preserve"> </v>
          </cell>
        </row>
        <row r="42">
          <cell r="G42" t="str">
            <v>Sports</v>
          </cell>
          <cell r="H42"/>
        </row>
        <row r="43">
          <cell r="G43" t="str">
            <v>Other 1</v>
          </cell>
          <cell r="H43"/>
        </row>
        <row r="44">
          <cell r="G44" t="str">
            <v>Other 2</v>
          </cell>
          <cell r="H44"/>
        </row>
        <row r="45">
          <cell r="G45" t="str">
            <v>Other 3</v>
          </cell>
          <cell r="H45"/>
        </row>
        <row r="46">
          <cell r="G46" t="str">
            <v>[Empty]</v>
          </cell>
          <cell r="H4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omments" Target="../comments3.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3" Type="http://schemas.openxmlformats.org/officeDocument/2006/relationships/vmlDrawing" Target="../drawings/vmlDrawing4.vml"/><Relationship Id="rId7" Type="http://schemas.openxmlformats.org/officeDocument/2006/relationships/ctrlProp" Target="../ctrlProps/ctrlProp34.xml"/><Relationship Id="rId12" Type="http://schemas.openxmlformats.org/officeDocument/2006/relationships/ctrlProp" Target="../ctrlProps/ctrlProp3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omments" Target="../comments5.xml"/><Relationship Id="rId3" Type="http://schemas.openxmlformats.org/officeDocument/2006/relationships/vmlDrawing" Target="../drawings/vmlDrawing5.v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5.xml"/><Relationship Id="rId16" Type="http://schemas.openxmlformats.org/officeDocument/2006/relationships/ctrlProp" Target="../ctrlProps/ctrlProp53.xml"/><Relationship Id="rId1" Type="http://schemas.openxmlformats.org/officeDocument/2006/relationships/printerSettings" Target="../printerSettings/printerSettings6.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 Type="http://schemas.openxmlformats.org/officeDocument/2006/relationships/vmlDrawing" Target="../drawings/vmlDrawing6.vml"/><Relationship Id="rId21" Type="http://schemas.openxmlformats.org/officeDocument/2006/relationships/ctrlProp" Target="../ctrlProps/ctrlProp72.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2" Type="http://schemas.openxmlformats.org/officeDocument/2006/relationships/drawing" Target="../drawings/drawing6.xml"/><Relationship Id="rId16" Type="http://schemas.openxmlformats.org/officeDocument/2006/relationships/ctrlProp" Target="../ctrlProps/ctrlProp67.xml"/><Relationship Id="rId20" Type="http://schemas.openxmlformats.org/officeDocument/2006/relationships/ctrlProp" Target="../ctrlProps/ctrlProp71.xml"/><Relationship Id="rId29" Type="http://schemas.openxmlformats.org/officeDocument/2006/relationships/comments" Target="../comments6.xml"/><Relationship Id="rId1" Type="http://schemas.openxmlformats.org/officeDocument/2006/relationships/printerSettings" Target="../printerSettings/printerSettings7.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10" Type="http://schemas.openxmlformats.org/officeDocument/2006/relationships/ctrlProp" Target="../ctrlProps/ctrlProp61.xml"/><Relationship Id="rId19" Type="http://schemas.openxmlformats.org/officeDocument/2006/relationships/ctrlProp" Target="../ctrlProps/ctrlProp70.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89.xml"/><Relationship Id="rId18" Type="http://schemas.openxmlformats.org/officeDocument/2006/relationships/ctrlProp" Target="../ctrlProps/ctrlProp94.xml"/><Relationship Id="rId26" Type="http://schemas.openxmlformats.org/officeDocument/2006/relationships/ctrlProp" Target="../ctrlProps/ctrlProp102.xml"/><Relationship Id="rId39" Type="http://schemas.openxmlformats.org/officeDocument/2006/relationships/ctrlProp" Target="../ctrlProps/ctrlProp115.xml"/><Relationship Id="rId21" Type="http://schemas.openxmlformats.org/officeDocument/2006/relationships/ctrlProp" Target="../ctrlProps/ctrlProp97.xml"/><Relationship Id="rId34" Type="http://schemas.openxmlformats.org/officeDocument/2006/relationships/ctrlProp" Target="../ctrlProps/ctrlProp110.xml"/><Relationship Id="rId42" Type="http://schemas.openxmlformats.org/officeDocument/2006/relationships/ctrlProp" Target="../ctrlProps/ctrlProp118.xml"/><Relationship Id="rId47" Type="http://schemas.openxmlformats.org/officeDocument/2006/relationships/ctrlProp" Target="../ctrlProps/ctrlProp123.xml"/><Relationship Id="rId7" Type="http://schemas.openxmlformats.org/officeDocument/2006/relationships/ctrlProp" Target="../ctrlProps/ctrlProp83.xml"/><Relationship Id="rId2" Type="http://schemas.openxmlformats.org/officeDocument/2006/relationships/drawing" Target="../drawings/drawing7.xml"/><Relationship Id="rId16" Type="http://schemas.openxmlformats.org/officeDocument/2006/relationships/ctrlProp" Target="../ctrlProps/ctrlProp92.xml"/><Relationship Id="rId29" Type="http://schemas.openxmlformats.org/officeDocument/2006/relationships/ctrlProp" Target="../ctrlProps/ctrlProp105.xml"/><Relationship Id="rId1" Type="http://schemas.openxmlformats.org/officeDocument/2006/relationships/printerSettings" Target="../printerSettings/printerSettings8.bin"/><Relationship Id="rId6" Type="http://schemas.openxmlformats.org/officeDocument/2006/relationships/ctrlProp" Target="../ctrlProps/ctrlProp82.xml"/><Relationship Id="rId11" Type="http://schemas.openxmlformats.org/officeDocument/2006/relationships/ctrlProp" Target="../ctrlProps/ctrlProp87.xml"/><Relationship Id="rId24" Type="http://schemas.openxmlformats.org/officeDocument/2006/relationships/ctrlProp" Target="../ctrlProps/ctrlProp100.xml"/><Relationship Id="rId32" Type="http://schemas.openxmlformats.org/officeDocument/2006/relationships/ctrlProp" Target="../ctrlProps/ctrlProp108.xml"/><Relationship Id="rId37" Type="http://schemas.openxmlformats.org/officeDocument/2006/relationships/ctrlProp" Target="../ctrlProps/ctrlProp113.xml"/><Relationship Id="rId40" Type="http://schemas.openxmlformats.org/officeDocument/2006/relationships/ctrlProp" Target="../ctrlProps/ctrlProp116.xml"/><Relationship Id="rId45" Type="http://schemas.openxmlformats.org/officeDocument/2006/relationships/ctrlProp" Target="../ctrlProps/ctrlProp121.xml"/><Relationship Id="rId5" Type="http://schemas.openxmlformats.org/officeDocument/2006/relationships/ctrlProp" Target="../ctrlProps/ctrlProp81.xml"/><Relationship Id="rId15" Type="http://schemas.openxmlformats.org/officeDocument/2006/relationships/ctrlProp" Target="../ctrlProps/ctrlProp91.xml"/><Relationship Id="rId23" Type="http://schemas.openxmlformats.org/officeDocument/2006/relationships/ctrlProp" Target="../ctrlProps/ctrlProp99.xml"/><Relationship Id="rId28" Type="http://schemas.openxmlformats.org/officeDocument/2006/relationships/ctrlProp" Target="../ctrlProps/ctrlProp104.xml"/><Relationship Id="rId36" Type="http://schemas.openxmlformats.org/officeDocument/2006/relationships/ctrlProp" Target="../ctrlProps/ctrlProp112.xml"/><Relationship Id="rId10" Type="http://schemas.openxmlformats.org/officeDocument/2006/relationships/ctrlProp" Target="../ctrlProps/ctrlProp86.xml"/><Relationship Id="rId19" Type="http://schemas.openxmlformats.org/officeDocument/2006/relationships/ctrlProp" Target="../ctrlProps/ctrlProp95.xml"/><Relationship Id="rId31" Type="http://schemas.openxmlformats.org/officeDocument/2006/relationships/ctrlProp" Target="../ctrlProps/ctrlProp107.xml"/><Relationship Id="rId44" Type="http://schemas.openxmlformats.org/officeDocument/2006/relationships/ctrlProp" Target="../ctrlProps/ctrlProp120.xml"/><Relationship Id="rId4" Type="http://schemas.openxmlformats.org/officeDocument/2006/relationships/ctrlProp" Target="../ctrlProps/ctrlProp80.xml"/><Relationship Id="rId9" Type="http://schemas.openxmlformats.org/officeDocument/2006/relationships/ctrlProp" Target="../ctrlProps/ctrlProp85.xml"/><Relationship Id="rId14" Type="http://schemas.openxmlformats.org/officeDocument/2006/relationships/ctrlProp" Target="../ctrlProps/ctrlProp90.xml"/><Relationship Id="rId22" Type="http://schemas.openxmlformats.org/officeDocument/2006/relationships/ctrlProp" Target="../ctrlProps/ctrlProp98.xml"/><Relationship Id="rId27" Type="http://schemas.openxmlformats.org/officeDocument/2006/relationships/ctrlProp" Target="../ctrlProps/ctrlProp103.xml"/><Relationship Id="rId30" Type="http://schemas.openxmlformats.org/officeDocument/2006/relationships/ctrlProp" Target="../ctrlProps/ctrlProp106.xml"/><Relationship Id="rId35" Type="http://schemas.openxmlformats.org/officeDocument/2006/relationships/ctrlProp" Target="../ctrlProps/ctrlProp111.xml"/><Relationship Id="rId43" Type="http://schemas.openxmlformats.org/officeDocument/2006/relationships/ctrlProp" Target="../ctrlProps/ctrlProp119.xml"/><Relationship Id="rId48" Type="http://schemas.openxmlformats.org/officeDocument/2006/relationships/comments" Target="../comments7.xml"/><Relationship Id="rId8" Type="http://schemas.openxmlformats.org/officeDocument/2006/relationships/ctrlProp" Target="../ctrlProps/ctrlProp84.xml"/><Relationship Id="rId3" Type="http://schemas.openxmlformats.org/officeDocument/2006/relationships/vmlDrawing" Target="../drawings/vmlDrawing7.vml"/><Relationship Id="rId12" Type="http://schemas.openxmlformats.org/officeDocument/2006/relationships/ctrlProp" Target="../ctrlProps/ctrlProp88.xml"/><Relationship Id="rId17" Type="http://schemas.openxmlformats.org/officeDocument/2006/relationships/ctrlProp" Target="../ctrlProps/ctrlProp93.xml"/><Relationship Id="rId25" Type="http://schemas.openxmlformats.org/officeDocument/2006/relationships/ctrlProp" Target="../ctrlProps/ctrlProp101.xml"/><Relationship Id="rId33" Type="http://schemas.openxmlformats.org/officeDocument/2006/relationships/ctrlProp" Target="../ctrlProps/ctrlProp109.xml"/><Relationship Id="rId38" Type="http://schemas.openxmlformats.org/officeDocument/2006/relationships/ctrlProp" Target="../ctrlProps/ctrlProp114.xml"/><Relationship Id="rId46" Type="http://schemas.openxmlformats.org/officeDocument/2006/relationships/ctrlProp" Target="../ctrlProps/ctrlProp122.xml"/><Relationship Id="rId20" Type="http://schemas.openxmlformats.org/officeDocument/2006/relationships/ctrlProp" Target="../ctrlProps/ctrlProp96.xml"/><Relationship Id="rId41" Type="http://schemas.openxmlformats.org/officeDocument/2006/relationships/ctrlProp" Target="../ctrlProps/ctrlProp1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tabSelected="1" view="pageBreakPreview" zoomScale="70" zoomScaleNormal="100" zoomScaleSheetLayoutView="70" workbookViewId="0">
      <selection activeCell="C29" sqref="C29"/>
    </sheetView>
  </sheetViews>
  <sheetFormatPr defaultColWidth="0" defaultRowHeight="14.5" zeroHeight="1" x14ac:dyDescent="0.35"/>
  <cols>
    <col min="1" max="1" width="7.26953125" style="583" customWidth="1"/>
    <col min="2" max="2" width="39.26953125" style="583" customWidth="1"/>
    <col min="3" max="3" width="52.7265625" style="583" customWidth="1"/>
    <col min="4" max="4" width="31.1796875" style="583" customWidth="1"/>
    <col min="5" max="5" width="0.1796875" style="32" customWidth="1"/>
    <col min="6" max="16384" width="9.1796875" style="32" hidden="1"/>
  </cols>
  <sheetData>
    <row r="1" spans="1:4" s="586" customFormat="1" x14ac:dyDescent="0.35">
      <c r="A1" s="585"/>
      <c r="B1" s="585"/>
      <c r="C1" s="585"/>
      <c r="D1" s="585"/>
    </row>
    <row r="2" spans="1:4" s="586" customFormat="1" x14ac:dyDescent="0.35">
      <c r="A2" s="585"/>
      <c r="B2" s="585"/>
      <c r="C2" s="585"/>
      <c r="D2" s="585"/>
    </row>
    <row r="3" spans="1:4" s="586" customFormat="1" x14ac:dyDescent="0.35">
      <c r="A3" s="585"/>
      <c r="B3" s="585"/>
      <c r="C3" s="585"/>
      <c r="D3" s="585"/>
    </row>
    <row r="4" spans="1:4" s="586" customFormat="1" x14ac:dyDescent="0.35">
      <c r="A4" s="585"/>
      <c r="B4" s="585"/>
      <c r="C4" s="585"/>
      <c r="D4" s="585"/>
    </row>
    <row r="5" spans="1:4" s="586" customFormat="1" x14ac:dyDescent="0.35">
      <c r="A5" s="585"/>
      <c r="B5" s="585"/>
      <c r="C5" s="585"/>
      <c r="D5" s="585"/>
    </row>
    <row r="6" spans="1:4" s="586" customFormat="1" x14ac:dyDescent="0.35">
      <c r="A6" s="585"/>
      <c r="B6" s="585"/>
      <c r="C6" s="585"/>
      <c r="D6" s="585"/>
    </row>
    <row r="7" spans="1:4" s="586" customFormat="1" x14ac:dyDescent="0.35">
      <c r="A7" s="585"/>
      <c r="B7" s="585"/>
      <c r="C7" s="585"/>
      <c r="D7" s="585"/>
    </row>
    <row r="8" spans="1:4" s="586" customFormat="1" x14ac:dyDescent="0.35">
      <c r="A8" s="585"/>
      <c r="B8" s="585"/>
      <c r="C8" s="585"/>
    </row>
    <row r="9" spans="1:4" s="586" customFormat="1" x14ac:dyDescent="0.35">
      <c r="A9" s="585"/>
      <c r="B9" s="585"/>
      <c r="C9" s="585"/>
      <c r="D9" s="585"/>
    </row>
    <row r="10" spans="1:4" s="586" customFormat="1" x14ac:dyDescent="0.35">
      <c r="A10" s="585"/>
      <c r="B10" s="585"/>
      <c r="C10" s="585"/>
      <c r="D10" s="585"/>
    </row>
    <row r="11" spans="1:4" s="586" customFormat="1" ht="15" customHeight="1" x14ac:dyDescent="0.9">
      <c r="A11" s="585"/>
      <c r="B11" s="588" t="s">
        <v>395</v>
      </c>
      <c r="C11" s="589"/>
      <c r="D11" s="589"/>
    </row>
    <row r="12" spans="1:4" s="586" customFormat="1" ht="15" customHeight="1" x14ac:dyDescent="0.35">
      <c r="A12" s="585"/>
      <c r="B12" s="589"/>
      <c r="C12" s="589"/>
      <c r="D12" s="589"/>
    </row>
    <row r="13" spans="1:4" s="586" customFormat="1" ht="15" customHeight="1" x14ac:dyDescent="0.35">
      <c r="A13" s="585"/>
      <c r="B13" s="589"/>
      <c r="C13" s="589"/>
      <c r="D13" s="589"/>
    </row>
    <row r="14" spans="1:4" s="586" customFormat="1" ht="15" customHeight="1" x14ac:dyDescent="0.35">
      <c r="A14" s="797" t="s">
        <v>394</v>
      </c>
      <c r="B14" s="798"/>
      <c r="C14" s="798"/>
      <c r="D14" s="798"/>
    </row>
    <row r="15" spans="1:4" s="586" customFormat="1" ht="15" customHeight="1" x14ac:dyDescent="0.35">
      <c r="A15" s="798"/>
      <c r="B15" s="798"/>
      <c r="C15" s="798"/>
      <c r="D15" s="798"/>
    </row>
    <row r="16" spans="1:4" s="586" customFormat="1" x14ac:dyDescent="0.35">
      <c r="A16" s="798"/>
      <c r="B16" s="798"/>
      <c r="C16" s="798"/>
      <c r="D16" s="798"/>
    </row>
    <row r="17" spans="1:4" s="586" customFormat="1" ht="15" customHeight="1" x14ac:dyDescent="0.35">
      <c r="A17" s="799" t="s">
        <v>396</v>
      </c>
      <c r="B17" s="798"/>
      <c r="C17" s="798"/>
      <c r="D17" s="798"/>
    </row>
    <row r="18" spans="1:4" s="586" customFormat="1" x14ac:dyDescent="0.35">
      <c r="A18" s="798"/>
      <c r="B18" s="798"/>
      <c r="C18" s="798"/>
      <c r="D18" s="798"/>
    </row>
    <row r="19" spans="1:4" s="586" customFormat="1" x14ac:dyDescent="0.35">
      <c r="A19" s="798"/>
      <c r="B19" s="798"/>
      <c r="C19" s="798"/>
      <c r="D19" s="798"/>
    </row>
    <row r="20" spans="1:4" s="586" customFormat="1" ht="15" customHeight="1" x14ac:dyDescent="0.35">
      <c r="A20" s="800" t="s">
        <v>397</v>
      </c>
      <c r="B20" s="798"/>
      <c r="C20" s="798"/>
      <c r="D20" s="798"/>
    </row>
    <row r="21" spans="1:4" s="586" customFormat="1" x14ac:dyDescent="0.35">
      <c r="A21" s="798"/>
      <c r="B21" s="798"/>
      <c r="C21" s="798"/>
      <c r="D21" s="798"/>
    </row>
    <row r="22" spans="1:4" s="586" customFormat="1" x14ac:dyDescent="0.35">
      <c r="A22" s="585"/>
      <c r="B22" s="585"/>
      <c r="C22" s="585"/>
      <c r="D22" s="585"/>
    </row>
    <row r="23" spans="1:4" s="586" customFormat="1" x14ac:dyDescent="0.35">
      <c r="A23" s="585"/>
      <c r="B23" s="585"/>
      <c r="C23" s="585"/>
      <c r="D23" s="585"/>
    </row>
    <row r="24" spans="1:4" x14ac:dyDescent="0.35">
      <c r="A24" s="795" t="s">
        <v>447</v>
      </c>
      <c r="B24" s="796"/>
      <c r="C24" s="796"/>
      <c r="D24" s="796"/>
    </row>
    <row r="25" spans="1:4" s="586" customFormat="1" x14ac:dyDescent="0.35">
      <c r="A25" s="803"/>
      <c r="B25" s="798"/>
      <c r="C25" s="798"/>
      <c r="D25" s="798"/>
    </row>
    <row r="26" spans="1:4" s="638" customFormat="1" ht="15" thickBot="1" x14ac:dyDescent="0.3">
      <c r="A26" s="801" t="s">
        <v>70</v>
      </c>
      <c r="B26" s="802"/>
      <c r="C26" s="802"/>
      <c r="D26" s="802"/>
    </row>
    <row r="27" spans="1:4" s="586" customFormat="1" ht="15" thickBot="1" x14ac:dyDescent="0.4">
      <c r="A27" s="592" t="s">
        <v>71</v>
      </c>
      <c r="B27" s="587" t="s">
        <v>72</v>
      </c>
      <c r="C27" s="587" t="s">
        <v>73</v>
      </c>
      <c r="D27" s="587" t="s">
        <v>74</v>
      </c>
    </row>
    <row r="28" spans="1:4" s="586" customFormat="1" ht="15" thickBot="1" x14ac:dyDescent="0.4">
      <c r="A28" s="584">
        <v>1</v>
      </c>
      <c r="B28" s="590" t="s">
        <v>108</v>
      </c>
      <c r="C28" s="590" t="s">
        <v>109</v>
      </c>
      <c r="D28" s="591">
        <v>43770</v>
      </c>
    </row>
    <row r="29" spans="1:4" ht="29.5" thickBot="1" x14ac:dyDescent="0.4">
      <c r="A29" s="584">
        <v>2</v>
      </c>
      <c r="B29" s="792" t="s">
        <v>446</v>
      </c>
      <c r="C29" s="794" t="s">
        <v>455</v>
      </c>
      <c r="D29" s="591">
        <v>43826</v>
      </c>
    </row>
  </sheetData>
  <sheetProtection algorithmName="SHA-512" hashValue="3ZChi4JWmGsF2VimdeJcGGsF6sgdxFk4T0ii3IhXvp7x7EIO9/ZU5sE2yZf49okoJgeY+fa1rnyNqlwLxFbuVQ==" saltValue="fg7KFie2xjggddbhMck0dg==" spinCount="100000" sheet="1" selectLockedCells="1" selectUnlockedCells="1"/>
  <dataConsolidate/>
  <mergeCells count="6">
    <mergeCell ref="A24:D24"/>
    <mergeCell ref="A14:D16"/>
    <mergeCell ref="A17:D19"/>
    <mergeCell ref="A20:D21"/>
    <mergeCell ref="A26:D26"/>
    <mergeCell ref="A25:D25"/>
  </mergeCells>
  <pageMargins left="0.7" right="0.7" top="0.75" bottom="0.75" header="0.3" footer="0.3"/>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XFC72"/>
  <sheetViews>
    <sheetView showWhiteSpace="0" view="pageBreakPreview" zoomScaleNormal="100" zoomScaleSheetLayoutView="100" workbookViewId="0">
      <selection activeCell="E44" sqref="E44"/>
    </sheetView>
  </sheetViews>
  <sheetFormatPr defaultColWidth="0" defaultRowHeight="12.5" zeroHeight="1" x14ac:dyDescent="0.25"/>
  <cols>
    <col min="1" max="1" width="4.453125" style="789" bestFit="1" customWidth="1"/>
    <col min="2" max="2" width="38.7265625" style="789" customWidth="1"/>
    <col min="3" max="3" width="13.7265625" style="15" customWidth="1"/>
    <col min="4" max="4" width="13.7265625" style="37" customWidth="1"/>
    <col min="5" max="5" width="13.7265625" style="98" customWidth="1"/>
    <col min="6" max="6" width="4.453125" style="15" customWidth="1"/>
    <col min="7" max="7" width="38.7265625" style="15" customWidth="1"/>
    <col min="8" max="9" width="13.7265625" style="15" customWidth="1"/>
    <col min="10" max="10" width="15.453125" style="15" customWidth="1"/>
    <col min="11" max="11" width="0.1796875" style="15" customWidth="1"/>
    <col min="12" max="16383" width="9.1796875" style="15" hidden="1"/>
    <col min="16384" max="16384" width="0.1796875" style="15" hidden="1"/>
  </cols>
  <sheetData>
    <row r="1" spans="1:11" ht="15" x14ac:dyDescent="0.3">
      <c r="A1" s="804" t="s">
        <v>0</v>
      </c>
      <c r="B1" s="804"/>
      <c r="C1" s="804"/>
      <c r="D1" s="804"/>
      <c r="E1" s="804"/>
      <c r="F1" s="805" t="s">
        <v>0</v>
      </c>
      <c r="G1" s="805"/>
      <c r="H1" s="805"/>
      <c r="I1" s="805"/>
      <c r="J1" s="805"/>
    </row>
    <row r="2" spans="1:11" ht="15.5" x14ac:dyDescent="0.35">
      <c r="A2" s="833" t="s">
        <v>110</v>
      </c>
      <c r="B2" s="834"/>
      <c r="C2" s="834"/>
      <c r="D2" s="834"/>
      <c r="E2" s="834"/>
      <c r="F2" s="831" t="str">
        <f>IF(A2&lt;&gt;K4,A2,"")</f>
        <v/>
      </c>
      <c r="G2" s="832"/>
      <c r="H2" s="832"/>
      <c r="I2" s="832"/>
      <c r="J2" s="832"/>
    </row>
    <row r="3" spans="1:11" ht="12" customHeight="1" x14ac:dyDescent="0.35">
      <c r="A3" s="162"/>
      <c r="B3" s="163"/>
      <c r="C3" s="163"/>
      <c r="D3" s="319"/>
      <c r="E3" s="319"/>
      <c r="F3" s="839"/>
      <c r="G3" s="838"/>
      <c r="H3" s="835" t="s">
        <v>1</v>
      </c>
      <c r="I3" s="835" t="s">
        <v>2</v>
      </c>
      <c r="J3" s="837" t="s">
        <v>3</v>
      </c>
    </row>
    <row r="4" spans="1:11" ht="15.75" customHeight="1" x14ac:dyDescent="0.35">
      <c r="A4" s="162"/>
      <c r="B4" s="848" t="s">
        <v>295</v>
      </c>
      <c r="C4" s="851"/>
      <c r="D4" s="683"/>
      <c r="E4" s="683"/>
      <c r="F4" s="838"/>
      <c r="G4" s="838"/>
      <c r="H4" s="836"/>
      <c r="I4" s="836"/>
      <c r="J4" s="836"/>
      <c r="K4" s="15" t="s">
        <v>110</v>
      </c>
    </row>
    <row r="5" spans="1:11" ht="15.75" customHeight="1" x14ac:dyDescent="0.35">
      <c r="A5" s="162"/>
      <c r="B5" s="849"/>
      <c r="C5" s="852"/>
      <c r="D5" s="683"/>
      <c r="E5" s="683"/>
      <c r="F5" s="840" t="s">
        <v>350</v>
      </c>
      <c r="G5" s="840"/>
      <c r="H5" s="467">
        <v>30</v>
      </c>
      <c r="I5" s="468">
        <f>I6+I10+I14</f>
        <v>0</v>
      </c>
      <c r="J5" s="469"/>
    </row>
    <row r="6" spans="1:11" ht="15.75" customHeight="1" x14ac:dyDescent="0.35">
      <c r="A6" s="162"/>
      <c r="B6" s="848" t="s">
        <v>398</v>
      </c>
      <c r="C6" s="851"/>
      <c r="D6" s="683"/>
      <c r="E6" s="683"/>
      <c r="F6" s="470">
        <v>3.1</v>
      </c>
      <c r="G6" s="470" t="s">
        <v>40</v>
      </c>
      <c r="H6" s="471">
        <v>7</v>
      </c>
      <c r="I6" s="472">
        <f>'Sect 3-Resource Stewardship'!E3</f>
        <v>0</v>
      </c>
      <c r="J6" s="473"/>
    </row>
    <row r="7" spans="1:11" ht="15.75" customHeight="1" x14ac:dyDescent="0.35">
      <c r="A7" s="162"/>
      <c r="B7" s="849"/>
      <c r="C7" s="852"/>
      <c r="D7" s="683"/>
      <c r="E7" s="683"/>
      <c r="F7" s="458" t="s">
        <v>88</v>
      </c>
      <c r="G7" s="459" t="s">
        <v>41</v>
      </c>
      <c r="H7" s="458">
        <v>3</v>
      </c>
      <c r="I7" s="460">
        <f>'Sect 3-Resource Stewardship'!E4</f>
        <v>0</v>
      </c>
      <c r="J7" s="474"/>
    </row>
    <row r="8" spans="1:11" ht="15.5" x14ac:dyDescent="0.35">
      <c r="A8" s="162"/>
      <c r="B8" s="320" t="s">
        <v>392</v>
      </c>
      <c r="C8" s="440" t="str">
        <f>IF(OR(C4&gt;0, C6&gt;0),C4+C6, "")</f>
        <v/>
      </c>
      <c r="D8" s="683"/>
      <c r="E8" s="683"/>
      <c r="F8" s="458" t="s">
        <v>89</v>
      </c>
      <c r="G8" s="459" t="s">
        <v>42</v>
      </c>
      <c r="H8" s="458">
        <v>2</v>
      </c>
      <c r="I8" s="460">
        <f>'Sect 3-Resource Stewardship'!E10</f>
        <v>0</v>
      </c>
      <c r="J8" s="474"/>
    </row>
    <row r="9" spans="1:11" ht="15.5" x14ac:dyDescent="0.35">
      <c r="A9" s="162"/>
      <c r="B9" s="849" t="s">
        <v>294</v>
      </c>
      <c r="C9" s="851"/>
      <c r="D9" s="683"/>
      <c r="E9" s="683"/>
      <c r="F9" s="458" t="s">
        <v>90</v>
      </c>
      <c r="G9" s="459" t="s">
        <v>43</v>
      </c>
      <c r="H9" s="458">
        <v>2</v>
      </c>
      <c r="I9" s="460">
        <f>'Sect 3-Resource Stewardship'!E13</f>
        <v>0</v>
      </c>
      <c r="J9" s="474"/>
    </row>
    <row r="10" spans="1:11" ht="15.75" customHeight="1" x14ac:dyDescent="0.25">
      <c r="A10" s="163"/>
      <c r="B10" s="850"/>
      <c r="C10" s="852"/>
      <c r="D10" s="684"/>
      <c r="E10" s="685"/>
      <c r="F10" s="470">
        <v>3.2</v>
      </c>
      <c r="G10" s="470" t="s">
        <v>44</v>
      </c>
      <c r="H10" s="471">
        <v>21</v>
      </c>
      <c r="I10" s="472">
        <f>'Sect 3-Resource Stewardship'!E16</f>
        <v>0</v>
      </c>
      <c r="J10" s="473"/>
    </row>
    <row r="11" spans="1:11" x14ac:dyDescent="0.25">
      <c r="A11" s="163"/>
      <c r="B11" s="164"/>
      <c r="C11" s="165"/>
      <c r="D11" s="166"/>
      <c r="E11" s="167"/>
      <c r="F11" s="458" t="s">
        <v>91</v>
      </c>
      <c r="G11" s="459" t="s">
        <v>45</v>
      </c>
      <c r="H11" s="458">
        <v>12</v>
      </c>
      <c r="I11" s="460">
        <f>'Sect 3-Resource Stewardship'!E17</f>
        <v>0</v>
      </c>
      <c r="J11" s="474"/>
    </row>
    <row r="12" spans="1:11" x14ac:dyDescent="0.25">
      <c r="A12" s="853" t="s">
        <v>50</v>
      </c>
      <c r="B12" s="854"/>
      <c r="C12" s="861"/>
      <c r="D12" s="861" t="s">
        <v>138</v>
      </c>
      <c r="E12" s="441"/>
      <c r="F12" s="458" t="s">
        <v>92</v>
      </c>
      <c r="G12" s="459" t="s">
        <v>46</v>
      </c>
      <c r="H12" s="458">
        <v>2</v>
      </c>
      <c r="I12" s="460">
        <f>'Sect 3-Resource Stewardship'!E25</f>
        <v>0</v>
      </c>
      <c r="J12" s="474"/>
    </row>
    <row r="13" spans="1:11" x14ac:dyDescent="0.25">
      <c r="A13" s="806" t="s">
        <v>111</v>
      </c>
      <c r="B13" s="809" t="s">
        <v>4</v>
      </c>
      <c r="C13" s="810"/>
      <c r="D13" s="811"/>
      <c r="E13" s="812"/>
      <c r="F13" s="458" t="s">
        <v>93</v>
      </c>
      <c r="G13" s="459" t="s">
        <v>47</v>
      </c>
      <c r="H13" s="458">
        <v>7</v>
      </c>
      <c r="I13" s="460">
        <f>'Sect 3-Resource Stewardship'!E27</f>
        <v>0</v>
      </c>
      <c r="J13" s="474"/>
    </row>
    <row r="14" spans="1:11" ht="23" x14ac:dyDescent="0.25">
      <c r="A14" s="807"/>
      <c r="B14" s="442" t="s">
        <v>274</v>
      </c>
      <c r="C14" s="816" t="str">
        <f>'Pre-Requisites'!F4</f>
        <v>Not Applicable</v>
      </c>
      <c r="D14" s="817"/>
      <c r="E14" s="818"/>
      <c r="F14" s="470">
        <v>3.3</v>
      </c>
      <c r="G14" s="470" t="s">
        <v>48</v>
      </c>
      <c r="H14" s="471">
        <v>2</v>
      </c>
      <c r="I14" s="472">
        <f>'Sect 3-Resource Stewardship'!E52</f>
        <v>0</v>
      </c>
      <c r="J14" s="473"/>
    </row>
    <row r="15" spans="1:11" ht="23" x14ac:dyDescent="0.25">
      <c r="A15" s="807"/>
      <c r="B15" s="443" t="s">
        <v>273</v>
      </c>
      <c r="C15" s="819" t="str">
        <f>'Pre-Requisites'!F5</f>
        <v>Not Applicable</v>
      </c>
      <c r="D15" s="820"/>
      <c r="E15" s="821"/>
      <c r="F15" s="458" t="s">
        <v>94</v>
      </c>
      <c r="G15" s="459" t="s">
        <v>49</v>
      </c>
      <c r="H15" s="458">
        <v>1</v>
      </c>
      <c r="I15" s="460">
        <f>'Sect 3-Resource Stewardship'!E53</f>
        <v>0</v>
      </c>
      <c r="J15" s="474"/>
    </row>
    <row r="16" spans="1:11" ht="25.5" customHeight="1" x14ac:dyDescent="0.25">
      <c r="A16" s="807"/>
      <c r="B16" s="813" t="s">
        <v>289</v>
      </c>
      <c r="C16" s="814"/>
      <c r="D16" s="814"/>
      <c r="E16" s="815"/>
      <c r="F16" s="458" t="s">
        <v>95</v>
      </c>
      <c r="G16" s="459" t="s">
        <v>290</v>
      </c>
      <c r="H16" s="458">
        <v>1</v>
      </c>
      <c r="I16" s="460">
        <f>'Sect 3-Resource Stewardship'!E54</f>
        <v>0</v>
      </c>
      <c r="J16" s="474"/>
    </row>
    <row r="17" spans="1:11" x14ac:dyDescent="0.25">
      <c r="A17" s="807"/>
      <c r="B17" s="443" t="str">
        <f>'Pre-Requisites'!B7</f>
        <v>Light  (&lt;50kg/m²)</v>
      </c>
      <c r="C17" s="822" t="str">
        <f>'Pre-Requisites'!F7</f>
        <v>Not Applicable</v>
      </c>
      <c r="D17" s="823"/>
      <c r="E17" s="824"/>
      <c r="F17" s="845" t="s">
        <v>400</v>
      </c>
      <c r="G17" s="845"/>
      <c r="H17" s="475">
        <v>25</v>
      </c>
      <c r="I17" s="476">
        <f>I18+I22+I26</f>
        <v>0</v>
      </c>
      <c r="J17" s="477"/>
    </row>
    <row r="18" spans="1:11" x14ac:dyDescent="0.25">
      <c r="A18" s="807"/>
      <c r="B18" s="443" t="str">
        <f>'Pre-Requisites'!B8</f>
        <v>Medium (50 to 230kg/m²)</v>
      </c>
      <c r="C18" s="822" t="str">
        <f>'Pre-Requisites'!F8</f>
        <v>Not Applicable</v>
      </c>
      <c r="D18" s="820"/>
      <c r="E18" s="821"/>
      <c r="F18" s="478">
        <v>4.0999999999999996</v>
      </c>
      <c r="G18" s="478" t="s">
        <v>11</v>
      </c>
      <c r="H18" s="479">
        <v>9</v>
      </c>
      <c r="I18" s="480">
        <f>'Sect 4-Smart &amp; Healthy Building'!E3</f>
        <v>0</v>
      </c>
      <c r="J18" s="481"/>
    </row>
    <row r="19" spans="1:11" x14ac:dyDescent="0.25">
      <c r="A19" s="808"/>
      <c r="B19" s="444" t="str">
        <f>'Pre-Requisites'!B9</f>
        <v>Heavy (&gt;230 kg/m²)</v>
      </c>
      <c r="C19" s="825" t="str">
        <f>'Pre-Requisites'!F9</f>
        <v>Not Applicable</v>
      </c>
      <c r="D19" s="826"/>
      <c r="E19" s="827"/>
      <c r="F19" s="458" t="s">
        <v>96</v>
      </c>
      <c r="G19" s="459" t="s">
        <v>226</v>
      </c>
      <c r="H19" s="458">
        <v>2</v>
      </c>
      <c r="I19" s="460">
        <f>'Sect 4-Smart &amp; Healthy Building'!E4</f>
        <v>0</v>
      </c>
      <c r="J19" s="474"/>
    </row>
    <row r="20" spans="1:11" ht="12.75" customHeight="1" x14ac:dyDescent="0.25">
      <c r="A20" s="445" t="s">
        <v>112</v>
      </c>
      <c r="B20" s="446" t="s">
        <v>5</v>
      </c>
      <c r="C20" s="828" t="str">
        <f>'Pre-Requisites'!C10:F10</f>
        <v>Please select from Drop Down List</v>
      </c>
      <c r="D20" s="829"/>
      <c r="E20" s="830"/>
      <c r="F20" s="458" t="s">
        <v>97</v>
      </c>
      <c r="G20" s="459" t="s">
        <v>14</v>
      </c>
      <c r="H20" s="458">
        <v>4</v>
      </c>
      <c r="I20" s="460">
        <f>'Sect 4-Smart &amp; Healthy Building'!E7</f>
        <v>0</v>
      </c>
      <c r="J20" s="474"/>
    </row>
    <row r="21" spans="1:11" x14ac:dyDescent="0.25">
      <c r="A21" s="445" t="s">
        <v>113</v>
      </c>
      <c r="B21" s="446" t="s">
        <v>20</v>
      </c>
      <c r="C21" s="828" t="str">
        <f>'Pre-Requisites'!C11:G11</f>
        <v>Not Applicable</v>
      </c>
      <c r="D21" s="829"/>
      <c r="E21" s="830"/>
      <c r="F21" s="458" t="s">
        <v>98</v>
      </c>
      <c r="G21" s="459" t="s">
        <v>15</v>
      </c>
      <c r="H21" s="458">
        <v>3</v>
      </c>
      <c r="I21" s="460">
        <f>'Sect 4-Smart &amp; Healthy Building'!E12</f>
        <v>0</v>
      </c>
      <c r="J21" s="474"/>
    </row>
    <row r="22" spans="1:11" x14ac:dyDescent="0.25">
      <c r="A22" s="806" t="s">
        <v>114</v>
      </c>
      <c r="B22" s="809" t="s">
        <v>120</v>
      </c>
      <c r="C22" s="810"/>
      <c r="D22" s="811"/>
      <c r="E22" s="812"/>
      <c r="F22" s="478">
        <v>4.2</v>
      </c>
      <c r="G22" s="478" t="s">
        <v>17</v>
      </c>
      <c r="H22" s="479">
        <v>8</v>
      </c>
      <c r="I22" s="480">
        <f>'Sect 4-Smart &amp; Healthy Building'!E17</f>
        <v>0</v>
      </c>
      <c r="J22" s="481"/>
    </row>
    <row r="23" spans="1:11" x14ac:dyDescent="0.25">
      <c r="A23" s="807"/>
      <c r="B23" s="447" t="str">
        <f>'Pre-Requisites'!B15</f>
        <v>Water Cooled Chilled-Water Plant</v>
      </c>
      <c r="C23" s="859" t="str">
        <f>'Pre-Requisites'!F15</f>
        <v>Not Applicable</v>
      </c>
      <c r="D23" s="817"/>
      <c r="E23" s="818"/>
      <c r="F23" s="458" t="s">
        <v>104</v>
      </c>
      <c r="G23" s="459" t="s">
        <v>18</v>
      </c>
      <c r="H23" s="458">
        <v>4</v>
      </c>
      <c r="I23" s="460">
        <f>'Sect 4-Smart &amp; Healthy Building'!E18</f>
        <v>0</v>
      </c>
      <c r="J23" s="474"/>
    </row>
    <row r="24" spans="1:11" ht="23" x14ac:dyDescent="0.25">
      <c r="A24" s="807"/>
      <c r="B24" s="447" t="str">
        <f>'Pre-Requisites'!B16</f>
        <v>Air Cooled Chilled-Water Plant / Unitary Air-Conditioners</v>
      </c>
      <c r="C24" s="860" t="str">
        <f>'Pre-Requisites'!F16</f>
        <v>Not Applicable</v>
      </c>
      <c r="D24" s="820"/>
      <c r="E24" s="821"/>
      <c r="F24" s="458" t="s">
        <v>105</v>
      </c>
      <c r="G24" s="459" t="s">
        <v>19</v>
      </c>
      <c r="H24" s="458">
        <v>2</v>
      </c>
      <c r="I24" s="460">
        <f>'Sect 4-Smart &amp; Healthy Building'!E22</f>
        <v>0</v>
      </c>
      <c r="J24" s="474"/>
    </row>
    <row r="25" spans="1:11" x14ac:dyDescent="0.25">
      <c r="A25" s="808"/>
      <c r="B25" s="447" t="str">
        <f>'Pre-Requisites'!B17</f>
        <v>District Cooling System</v>
      </c>
      <c r="C25" s="860" t="str">
        <f>'Pre-Requisites'!F17</f>
        <v>Not Applicable</v>
      </c>
      <c r="D25" s="820"/>
      <c r="E25" s="821"/>
      <c r="F25" s="458" t="s">
        <v>106</v>
      </c>
      <c r="G25" s="459" t="s">
        <v>21</v>
      </c>
      <c r="H25" s="458">
        <v>2</v>
      </c>
      <c r="I25" s="460">
        <f>'Sect 4-Smart &amp; Healthy Building'!E24</f>
        <v>0</v>
      </c>
      <c r="J25" s="474"/>
      <c r="K25" s="140"/>
    </row>
    <row r="26" spans="1:11" x14ac:dyDescent="0.25">
      <c r="A26" s="445" t="s">
        <v>115</v>
      </c>
      <c r="B26" s="446" t="s">
        <v>23</v>
      </c>
      <c r="C26" s="828" t="str">
        <f>'Pre-Requisites'!F19</f>
        <v>Not Applicable</v>
      </c>
      <c r="D26" s="829"/>
      <c r="E26" s="830"/>
      <c r="F26" s="478">
        <v>4.3</v>
      </c>
      <c r="G26" s="478" t="s">
        <v>137</v>
      </c>
      <c r="H26" s="479">
        <v>8</v>
      </c>
      <c r="I26" s="480">
        <f>'Sect 4-Smart &amp; Healthy Building'!E29</f>
        <v>0</v>
      </c>
      <c r="J26" s="481"/>
    </row>
    <row r="27" spans="1:11" x14ac:dyDescent="0.25">
      <c r="A27" s="445" t="s">
        <v>116</v>
      </c>
      <c r="B27" s="446" t="s">
        <v>25</v>
      </c>
      <c r="C27" s="828" t="str">
        <f>'Pre-Requisites'!C20:F20</f>
        <v>Please select from Drop Down List</v>
      </c>
      <c r="D27" s="829"/>
      <c r="E27" s="830"/>
      <c r="F27" s="458" t="s">
        <v>99</v>
      </c>
      <c r="G27" s="459" t="s">
        <v>22</v>
      </c>
      <c r="H27" s="458">
        <v>2</v>
      </c>
      <c r="I27" s="460">
        <f>'Sect 4-Smart &amp; Healthy Building'!E30</f>
        <v>0</v>
      </c>
      <c r="J27" s="474"/>
    </row>
    <row r="28" spans="1:11" x14ac:dyDescent="0.25">
      <c r="A28" s="445" t="s">
        <v>117</v>
      </c>
      <c r="B28" s="446" t="s">
        <v>121</v>
      </c>
      <c r="C28" s="828" t="str">
        <f>'Pre-Requisites'!F22</f>
        <v>Not Applicable</v>
      </c>
      <c r="D28" s="829"/>
      <c r="E28" s="830"/>
      <c r="F28" s="458" t="s">
        <v>100</v>
      </c>
      <c r="G28" s="459" t="s">
        <v>24</v>
      </c>
      <c r="H28" s="458">
        <v>1</v>
      </c>
      <c r="I28" s="460">
        <f>'Sect 4-Smart &amp; Healthy Building'!E33</f>
        <v>0</v>
      </c>
      <c r="J28" s="474"/>
    </row>
    <row r="29" spans="1:11" x14ac:dyDescent="0.25">
      <c r="A29" s="445" t="s">
        <v>118</v>
      </c>
      <c r="B29" s="446" t="s">
        <v>39</v>
      </c>
      <c r="C29" s="828" t="str">
        <f>'Pre-Requisites'!C23:F23</f>
        <v>Please select appropriate option from Drop Down List</v>
      </c>
      <c r="D29" s="829"/>
      <c r="E29" s="830"/>
      <c r="F29" s="458" t="s">
        <v>101</v>
      </c>
      <c r="G29" s="459" t="s">
        <v>26</v>
      </c>
      <c r="H29" s="458">
        <v>3</v>
      </c>
      <c r="I29" s="460">
        <f>'Sect 4-Smart &amp; Healthy Building'!E36</f>
        <v>0</v>
      </c>
      <c r="J29" s="474"/>
    </row>
    <row r="30" spans="1:11" x14ac:dyDescent="0.25">
      <c r="A30" s="445" t="s">
        <v>119</v>
      </c>
      <c r="B30" s="446" t="s">
        <v>122</v>
      </c>
      <c r="C30" s="828" t="str">
        <f>'Pre-Requisites'!C29:F29</f>
        <v>Please select from Drop Down List</v>
      </c>
      <c r="D30" s="829"/>
      <c r="E30" s="830"/>
      <c r="F30" s="458" t="s">
        <v>102</v>
      </c>
      <c r="G30" s="459" t="s">
        <v>28</v>
      </c>
      <c r="H30" s="458">
        <v>2</v>
      </c>
      <c r="I30" s="460">
        <f>'Sect 4-Smart &amp; Healthy Building'!E41</f>
        <v>0</v>
      </c>
      <c r="J30" s="474"/>
    </row>
    <row r="31" spans="1:11" x14ac:dyDescent="0.25">
      <c r="A31" s="445" t="s">
        <v>6</v>
      </c>
      <c r="B31" s="446" t="s">
        <v>123</v>
      </c>
      <c r="C31" s="828" t="str">
        <f>'Pre-Requisites'!C30:F30</f>
        <v>Please select from Drop Down List</v>
      </c>
      <c r="D31" s="829"/>
      <c r="E31" s="830"/>
      <c r="F31" s="846" t="s">
        <v>401</v>
      </c>
      <c r="G31" s="847"/>
      <c r="H31" s="482">
        <v>20</v>
      </c>
      <c r="I31" s="483">
        <f>I32+I33+I34+I35</f>
        <v>0</v>
      </c>
      <c r="J31" s="484"/>
    </row>
    <row r="32" spans="1:11" ht="25" x14ac:dyDescent="0.25">
      <c r="A32" s="445" t="s">
        <v>8</v>
      </c>
      <c r="B32" s="446" t="s">
        <v>124</v>
      </c>
      <c r="C32" s="828" t="str">
        <f>'Pre-Requisites'!C31:F31</f>
        <v>Please select from Drop Down List</v>
      </c>
      <c r="D32" s="829"/>
      <c r="E32" s="830"/>
      <c r="F32" s="459">
        <v>5.0999999999999996</v>
      </c>
      <c r="G32" s="459" t="s">
        <v>30</v>
      </c>
      <c r="H32" s="458">
        <v>15</v>
      </c>
      <c r="I32" s="460">
        <f>'Sect 5-Advanced Green Efforts'!E3</f>
        <v>0</v>
      </c>
      <c r="J32" s="474"/>
    </row>
    <row r="33" spans="1:10" x14ac:dyDescent="0.25">
      <c r="A33" s="445" t="s">
        <v>9</v>
      </c>
      <c r="B33" s="446" t="s">
        <v>125</v>
      </c>
      <c r="C33" s="828" t="str">
        <f>'Pre-Requisites'!C32:F32</f>
        <v>Please select from Drop Down List</v>
      </c>
      <c r="D33" s="829"/>
      <c r="E33" s="830"/>
      <c r="F33" s="459">
        <v>5.2</v>
      </c>
      <c r="G33" s="459" t="s">
        <v>31</v>
      </c>
      <c r="H33" s="458">
        <v>2</v>
      </c>
      <c r="I33" s="460">
        <f>'Sect 5-Advanced Green Efforts'!E49</f>
        <v>0</v>
      </c>
      <c r="J33" s="474"/>
    </row>
    <row r="34" spans="1:10" ht="23" x14ac:dyDescent="0.25">
      <c r="A34" s="448"/>
      <c r="B34" s="449"/>
      <c r="C34" s="450" t="s">
        <v>1</v>
      </c>
      <c r="D34" s="451" t="s">
        <v>2</v>
      </c>
      <c r="E34" s="452" t="s">
        <v>3</v>
      </c>
      <c r="F34" s="459">
        <v>5.3</v>
      </c>
      <c r="G34" s="459" t="s">
        <v>32</v>
      </c>
      <c r="H34" s="458">
        <v>1</v>
      </c>
      <c r="I34" s="460">
        <f>'Sect 5-Advanced Green Efforts'!E51</f>
        <v>0</v>
      </c>
      <c r="J34" s="474"/>
    </row>
    <row r="35" spans="1:10" x14ac:dyDescent="0.25">
      <c r="A35" s="858" t="s">
        <v>348</v>
      </c>
      <c r="B35" s="858"/>
      <c r="C35" s="453">
        <v>35</v>
      </c>
      <c r="D35" s="454">
        <f>'Sect 1-Responsive Urban Design'!E69</f>
        <v>0</v>
      </c>
      <c r="E35" s="695"/>
      <c r="F35" s="459">
        <v>5.4</v>
      </c>
      <c r="G35" s="459" t="s">
        <v>33</v>
      </c>
      <c r="H35" s="458">
        <v>2</v>
      </c>
      <c r="I35" s="460">
        <f>'Sect 5-Advanced Green Efforts'!E59</f>
        <v>0</v>
      </c>
      <c r="J35" s="474"/>
    </row>
    <row r="36" spans="1:10" x14ac:dyDescent="0.25">
      <c r="A36" s="455">
        <v>1.1000000000000001</v>
      </c>
      <c r="B36" s="455" t="s">
        <v>7</v>
      </c>
      <c r="C36" s="456">
        <v>10</v>
      </c>
      <c r="D36" s="457">
        <f>'Sect 1-Responsive Urban Design'!E3</f>
        <v>0</v>
      </c>
      <c r="E36" s="696"/>
      <c r="F36" s="842" t="s">
        <v>36</v>
      </c>
      <c r="G36" s="842"/>
      <c r="H36" s="485">
        <v>140</v>
      </c>
      <c r="I36" s="486">
        <f>D35+D47+I5+I17+I31</f>
        <v>0</v>
      </c>
      <c r="J36" s="487"/>
    </row>
    <row r="37" spans="1:10" x14ac:dyDescent="0.25">
      <c r="A37" s="458" t="s">
        <v>75</v>
      </c>
      <c r="B37" s="459" t="s">
        <v>126</v>
      </c>
      <c r="C37" s="458">
        <v>1</v>
      </c>
      <c r="D37" s="460">
        <f>'Sect 1-Responsive Urban Design'!E4</f>
        <v>0</v>
      </c>
      <c r="E37" s="697"/>
      <c r="F37" s="841" t="s">
        <v>67</v>
      </c>
      <c r="G37" s="841"/>
      <c r="H37" s="694" t="s">
        <v>292</v>
      </c>
      <c r="I37" s="488" t="str">
        <f>IF(ISNUMBER(SEARCH("Pick",H37))," ",IF(ISNUMBER(SEARCH("GoldPlus",H37)),"60-70",IF(ISNUMBER(SEARCH("Gold",H37)),"50-60",IF(ISNUMBER(SEARCH("Platinum",H37)),"70 and above"))))</f>
        <v xml:space="preserve"> </v>
      </c>
      <c r="J37" s="563"/>
    </row>
    <row r="38" spans="1:10" ht="25" x14ac:dyDescent="0.25">
      <c r="A38" s="458" t="s">
        <v>76</v>
      </c>
      <c r="B38" s="459" t="s">
        <v>54</v>
      </c>
      <c r="C38" s="458">
        <v>5</v>
      </c>
      <c r="D38" s="460">
        <f>'Sect 1-Responsive Urban Design'!E5</f>
        <v>0</v>
      </c>
      <c r="E38" s="474"/>
      <c r="F38" s="843" t="s">
        <v>414</v>
      </c>
      <c r="G38" s="844"/>
      <c r="H38" s="609"/>
      <c r="I38" s="639" t="str">
        <f>IF(AND(I36&gt;=50,I36&lt;60),"Gold",IF(AND(I36&gt;=60,I36&lt;70),"GoldPlus",IF(AND(I36&gt;=70),"Platinum","Below Target Level")))</f>
        <v>Below Target Level</v>
      </c>
      <c r="J38" s="564"/>
    </row>
    <row r="39" spans="1:10" x14ac:dyDescent="0.25">
      <c r="A39" s="458" t="s">
        <v>77</v>
      </c>
      <c r="B39" s="459" t="s">
        <v>55</v>
      </c>
      <c r="C39" s="458">
        <v>2</v>
      </c>
      <c r="D39" s="460">
        <f>'Sect 1-Responsive Urban Design'!E10</f>
        <v>0</v>
      </c>
      <c r="E39" s="474"/>
      <c r="F39" s="686"/>
      <c r="G39" s="856" t="s">
        <v>291</v>
      </c>
      <c r="H39" s="163"/>
      <c r="I39" s="163"/>
      <c r="J39" s="163"/>
    </row>
    <row r="40" spans="1:10" x14ac:dyDescent="0.25">
      <c r="A40" s="458" t="s">
        <v>78</v>
      </c>
      <c r="B40" s="459" t="s">
        <v>10</v>
      </c>
      <c r="C40" s="458">
        <v>2</v>
      </c>
      <c r="D40" s="460">
        <f>'Sect 1-Responsive Urban Design'!E25</f>
        <v>0</v>
      </c>
      <c r="E40" s="474"/>
      <c r="F40" s="687"/>
      <c r="G40" s="857"/>
      <c r="H40" s="168"/>
      <c r="I40" s="163"/>
      <c r="J40" s="163"/>
    </row>
    <row r="41" spans="1:10" x14ac:dyDescent="0.25">
      <c r="A41" s="455">
        <v>1.2</v>
      </c>
      <c r="B41" s="455" t="s">
        <v>12</v>
      </c>
      <c r="C41" s="456">
        <v>20</v>
      </c>
      <c r="D41" s="457">
        <f>'Sect 1-Responsive Urban Design'!E30</f>
        <v>0</v>
      </c>
      <c r="E41" s="696"/>
      <c r="F41" s="163"/>
      <c r="G41" s="170"/>
      <c r="H41" s="171"/>
      <c r="I41" s="163"/>
      <c r="J41" s="163"/>
    </row>
    <row r="42" spans="1:10" x14ac:dyDescent="0.25">
      <c r="A42" s="458" t="s">
        <v>79</v>
      </c>
      <c r="B42" s="459" t="s">
        <v>13</v>
      </c>
      <c r="C42" s="458">
        <v>17</v>
      </c>
      <c r="D42" s="460">
        <f>'Sect 1-Responsive Urban Design'!E31</f>
        <v>0</v>
      </c>
      <c r="E42" s="474"/>
      <c r="F42" s="163"/>
      <c r="G42" s="169"/>
      <c r="H42" s="172"/>
      <c r="I42" s="163"/>
      <c r="J42" s="163"/>
    </row>
    <row r="43" spans="1:10" x14ac:dyDescent="0.25">
      <c r="A43" s="458" t="s">
        <v>80</v>
      </c>
      <c r="B43" s="459" t="s">
        <v>127</v>
      </c>
      <c r="C43" s="458">
        <v>3</v>
      </c>
      <c r="D43" s="460">
        <f>'Sect 1-Responsive Urban Design'!E48</f>
        <v>0</v>
      </c>
      <c r="E43" s="474"/>
      <c r="F43" s="163"/>
      <c r="G43" s="170"/>
      <c r="H43" s="171"/>
      <c r="I43" s="163"/>
      <c r="J43" s="163"/>
    </row>
    <row r="44" spans="1:10" x14ac:dyDescent="0.25">
      <c r="A44" s="455">
        <v>1.3</v>
      </c>
      <c r="B44" s="455" t="s">
        <v>16</v>
      </c>
      <c r="C44" s="456">
        <v>5</v>
      </c>
      <c r="D44" s="457">
        <f>'Sect 1-Responsive Urban Design'!E61</f>
        <v>0</v>
      </c>
      <c r="E44" s="696"/>
      <c r="F44" s="163"/>
      <c r="G44" s="168"/>
      <c r="H44" s="168"/>
      <c r="I44" s="163"/>
      <c r="J44" s="163"/>
    </row>
    <row r="45" spans="1:10" x14ac:dyDescent="0.25">
      <c r="A45" s="458" t="s">
        <v>81</v>
      </c>
      <c r="B45" s="459" t="s">
        <v>128</v>
      </c>
      <c r="C45" s="458">
        <v>1</v>
      </c>
      <c r="D45" s="460">
        <f>'Sect 1-Responsive Urban Design'!E62</f>
        <v>0</v>
      </c>
      <c r="E45" s="474"/>
      <c r="F45" s="163"/>
      <c r="G45" s="173"/>
      <c r="H45" s="173"/>
      <c r="I45" s="163"/>
      <c r="J45" s="163"/>
    </row>
    <row r="46" spans="1:10" x14ac:dyDescent="0.25">
      <c r="A46" s="458" t="s">
        <v>83</v>
      </c>
      <c r="B46" s="459" t="s">
        <v>20</v>
      </c>
      <c r="C46" s="458">
        <v>4</v>
      </c>
      <c r="D46" s="460">
        <f>'Sect 1-Responsive Urban Design'!E64</f>
        <v>0</v>
      </c>
      <c r="E46" s="474"/>
      <c r="F46" s="163"/>
      <c r="G46" s="170"/>
      <c r="H46" s="170"/>
      <c r="I46" s="163"/>
      <c r="J46" s="163"/>
    </row>
    <row r="47" spans="1:10" x14ac:dyDescent="0.25">
      <c r="A47" s="855" t="s">
        <v>349</v>
      </c>
      <c r="B47" s="855"/>
      <c r="C47" s="461">
        <v>30</v>
      </c>
      <c r="D47" s="462">
        <f>D48+D52+D55</f>
        <v>0</v>
      </c>
      <c r="E47" s="698"/>
      <c r="F47" s="163"/>
      <c r="G47" s="163"/>
      <c r="H47" s="163"/>
      <c r="I47" s="163"/>
      <c r="J47" s="163"/>
    </row>
    <row r="48" spans="1:10" x14ac:dyDescent="0.25">
      <c r="A48" s="463">
        <v>2.1</v>
      </c>
      <c r="B48" s="463" t="s">
        <v>27</v>
      </c>
      <c r="C48" s="464">
        <v>22</v>
      </c>
      <c r="D48" s="465">
        <f>'Sect 2-Energy Performance'!E3</f>
        <v>0</v>
      </c>
      <c r="E48" s="699"/>
      <c r="F48" s="163"/>
      <c r="G48" s="163"/>
      <c r="H48" s="163"/>
      <c r="I48" s="163"/>
      <c r="J48" s="163"/>
    </row>
    <row r="49" spans="1:10" x14ac:dyDescent="0.25">
      <c r="A49" s="458" t="s">
        <v>84</v>
      </c>
      <c r="B49" s="459" t="s">
        <v>129</v>
      </c>
      <c r="C49" s="458">
        <v>16</v>
      </c>
      <c r="D49" s="460">
        <f>'Sect 2-Energy Performance'!E4</f>
        <v>0</v>
      </c>
      <c r="E49" s="474"/>
      <c r="F49" s="163"/>
      <c r="G49" s="163"/>
      <c r="H49" s="163"/>
      <c r="I49" s="163"/>
      <c r="J49" s="163"/>
    </row>
    <row r="50" spans="1:10" x14ac:dyDescent="0.25">
      <c r="A50" s="458" t="s">
        <v>85</v>
      </c>
      <c r="B50" s="459" t="s">
        <v>29</v>
      </c>
      <c r="C50" s="458">
        <v>4</v>
      </c>
      <c r="D50" s="460">
        <f>'Sect 2-Energy Performance'!E11</f>
        <v>0</v>
      </c>
      <c r="E50" s="474"/>
      <c r="F50" s="163"/>
      <c r="G50" s="163"/>
      <c r="H50" s="163"/>
      <c r="I50" s="163"/>
      <c r="J50" s="163"/>
    </row>
    <row r="51" spans="1:10" x14ac:dyDescent="0.25">
      <c r="A51" s="458" t="s">
        <v>86</v>
      </c>
      <c r="B51" s="459" t="s">
        <v>130</v>
      </c>
      <c r="C51" s="458">
        <v>2</v>
      </c>
      <c r="D51" s="460">
        <f>'Sect 2-Energy Performance'!E13</f>
        <v>0</v>
      </c>
      <c r="E51" s="474"/>
      <c r="F51" s="163"/>
      <c r="G51" s="163"/>
      <c r="H51" s="163"/>
      <c r="I51" s="163"/>
      <c r="J51" s="163"/>
    </row>
    <row r="52" spans="1:10" x14ac:dyDescent="0.25">
      <c r="A52" s="463">
        <v>2.2000000000000002</v>
      </c>
      <c r="B52" s="463" t="s">
        <v>131</v>
      </c>
      <c r="C52" s="464">
        <v>6</v>
      </c>
      <c r="D52" s="465">
        <f>'Sect 2-Energy Performance'!E16</f>
        <v>0</v>
      </c>
      <c r="E52" s="699"/>
      <c r="F52" s="163"/>
      <c r="G52" s="163"/>
      <c r="H52" s="163"/>
      <c r="I52" s="163"/>
      <c r="J52" s="163"/>
    </row>
    <row r="53" spans="1:10" x14ac:dyDescent="0.25">
      <c r="A53" s="458" t="s">
        <v>87</v>
      </c>
      <c r="B53" s="459" t="s">
        <v>132</v>
      </c>
      <c r="C53" s="458">
        <v>3</v>
      </c>
      <c r="D53" s="460">
        <f>'Sect 2-Energy Performance'!E17</f>
        <v>0</v>
      </c>
      <c r="E53" s="474"/>
      <c r="F53" s="163"/>
      <c r="G53" s="163"/>
      <c r="H53" s="163"/>
      <c r="I53" s="163"/>
      <c r="J53" s="163"/>
    </row>
    <row r="54" spans="1:10" x14ac:dyDescent="0.25">
      <c r="A54" s="458" t="s">
        <v>107</v>
      </c>
      <c r="B54" s="459" t="s">
        <v>133</v>
      </c>
      <c r="C54" s="458">
        <v>3</v>
      </c>
      <c r="D54" s="460">
        <f>'Sect 2-Energy Performance'!E21</f>
        <v>0</v>
      </c>
      <c r="E54" s="474"/>
      <c r="F54" s="163"/>
      <c r="G54" s="163"/>
      <c r="H54" s="163"/>
      <c r="I54" s="163"/>
      <c r="J54" s="163"/>
    </row>
    <row r="55" spans="1:10" x14ac:dyDescent="0.25">
      <c r="A55" s="463">
        <v>2.2999999999999998</v>
      </c>
      <c r="B55" s="463" t="s">
        <v>34</v>
      </c>
      <c r="C55" s="464">
        <v>2</v>
      </c>
      <c r="D55" s="465">
        <f>'Sect 2-Energy Performance'!E33</f>
        <v>0</v>
      </c>
      <c r="E55" s="699"/>
      <c r="F55" s="163"/>
      <c r="G55" s="163"/>
      <c r="H55" s="163"/>
      <c r="I55" s="163"/>
      <c r="J55" s="163"/>
    </row>
    <row r="56" spans="1:10" x14ac:dyDescent="0.25">
      <c r="A56" s="458" t="s">
        <v>134</v>
      </c>
      <c r="B56" s="459" t="s">
        <v>35</v>
      </c>
      <c r="C56" s="458">
        <v>0.5</v>
      </c>
      <c r="D56" s="466">
        <f>'Sect 2-Energy Performance'!E34</f>
        <v>0</v>
      </c>
      <c r="E56" s="474"/>
      <c r="F56" s="163"/>
      <c r="G56" s="163"/>
      <c r="H56" s="163"/>
      <c r="I56" s="163"/>
      <c r="J56" s="163"/>
    </row>
    <row r="57" spans="1:10" x14ac:dyDescent="0.25">
      <c r="A57" s="458" t="s">
        <v>135</v>
      </c>
      <c r="B57" s="459" t="s">
        <v>37</v>
      </c>
      <c r="C57" s="458">
        <v>0.5</v>
      </c>
      <c r="D57" s="466">
        <f>'Sect 2-Energy Performance'!E35</f>
        <v>0</v>
      </c>
      <c r="E57" s="474"/>
      <c r="F57" s="163"/>
      <c r="G57" s="163"/>
      <c r="H57" s="163"/>
      <c r="I57" s="163"/>
      <c r="J57" s="163"/>
    </row>
    <row r="58" spans="1:10" x14ac:dyDescent="0.25">
      <c r="A58" s="458" t="s">
        <v>136</v>
      </c>
      <c r="B58" s="459" t="s">
        <v>38</v>
      </c>
      <c r="C58" s="458">
        <v>1</v>
      </c>
      <c r="D58" s="466">
        <f>'Sect 2-Energy Performance'!E36</f>
        <v>0</v>
      </c>
      <c r="E58" s="474"/>
      <c r="F58" s="163"/>
      <c r="G58" s="163"/>
      <c r="H58" s="163"/>
      <c r="I58" s="163"/>
      <c r="J58" s="163"/>
    </row>
    <row r="59" spans="1:10" hidden="1" x14ac:dyDescent="0.25">
      <c r="F59" s="163"/>
      <c r="G59" s="163"/>
      <c r="H59" s="163"/>
      <c r="I59" s="163"/>
      <c r="J59" s="163"/>
    </row>
    <row r="60" spans="1:10" hidden="1" x14ac:dyDescent="0.25">
      <c r="F60" s="163"/>
      <c r="G60" s="163"/>
      <c r="H60" s="163"/>
      <c r="I60" s="163"/>
      <c r="J60" s="163"/>
    </row>
    <row r="61" spans="1:10" hidden="1" x14ac:dyDescent="0.25">
      <c r="F61" s="163"/>
      <c r="G61" s="163"/>
      <c r="H61" s="163"/>
      <c r="I61" s="163"/>
      <c r="J61" s="163"/>
    </row>
    <row r="62" spans="1:10" hidden="1" x14ac:dyDescent="0.25">
      <c r="F62" s="163"/>
      <c r="G62" s="163"/>
      <c r="H62" s="163"/>
      <c r="I62" s="163"/>
      <c r="J62" s="163"/>
    </row>
    <row r="63" spans="1:10" hidden="1" x14ac:dyDescent="0.25">
      <c r="F63" s="163"/>
      <c r="G63" s="163"/>
      <c r="H63" s="163"/>
      <c r="I63" s="163"/>
      <c r="J63" s="163"/>
    </row>
    <row r="64" spans="1:10" hidden="1" x14ac:dyDescent="0.25">
      <c r="F64" s="163"/>
      <c r="G64" s="163"/>
      <c r="H64" s="163"/>
      <c r="I64" s="163"/>
      <c r="J64" s="163"/>
    </row>
    <row r="65" spans="1:10" hidden="1" x14ac:dyDescent="0.25">
      <c r="F65" s="163"/>
      <c r="G65" s="163"/>
      <c r="H65" s="163"/>
      <c r="I65" s="163"/>
      <c r="J65" s="163"/>
    </row>
    <row r="66" spans="1:10" hidden="1" x14ac:dyDescent="0.25">
      <c r="F66" s="163"/>
      <c r="G66" s="163"/>
      <c r="H66" s="163"/>
      <c r="I66" s="163"/>
      <c r="J66" s="163"/>
    </row>
    <row r="67" spans="1:10" hidden="1" x14ac:dyDescent="0.25">
      <c r="F67" s="163"/>
      <c r="G67" s="163"/>
      <c r="H67" s="163"/>
      <c r="I67" s="163"/>
      <c r="J67" s="163"/>
    </row>
    <row r="68" spans="1:10" hidden="1" x14ac:dyDescent="0.25">
      <c r="F68" s="163"/>
      <c r="G68" s="163"/>
      <c r="H68" s="163"/>
      <c r="I68" s="163"/>
      <c r="J68" s="163"/>
    </row>
    <row r="69" spans="1:10" hidden="1" x14ac:dyDescent="0.25">
      <c r="F69" s="163"/>
      <c r="G69" s="163"/>
      <c r="H69" s="163"/>
      <c r="I69" s="163"/>
      <c r="J69" s="163"/>
    </row>
    <row r="70" spans="1:10" ht="15" hidden="1" x14ac:dyDescent="0.3">
      <c r="A70" s="790"/>
      <c r="F70" s="163"/>
      <c r="G70" s="163"/>
      <c r="H70" s="163"/>
      <c r="I70" s="163"/>
      <c r="J70" s="163"/>
    </row>
    <row r="71" spans="1:10" hidden="1" x14ac:dyDescent="0.25">
      <c r="F71" s="163"/>
      <c r="G71" s="163"/>
      <c r="H71" s="163"/>
      <c r="I71" s="163"/>
      <c r="J71" s="163"/>
    </row>
    <row r="72" spans="1:10" hidden="1" x14ac:dyDescent="0.25">
      <c r="F72" s="163"/>
      <c r="G72" s="163"/>
      <c r="H72" s="163"/>
      <c r="I72" s="163"/>
      <c r="J72" s="163"/>
    </row>
  </sheetData>
  <sheetProtection algorithmName="SHA-512" hashValue="D43S1IXRu58QP+nKTn1zno+ijB+A2fh3HFeieHU1vSAEkv7v3zWOCuyNjH3KbQh4uzJAEzPXq8LjyW/pfl4vSg==" saltValue="FS1D7Qsx9OJ6JAqhyTmw6g==" spinCount="100000" sheet="1" objects="1" scenarios="1" selectLockedCells="1"/>
  <mergeCells count="49">
    <mergeCell ref="A12:B12"/>
    <mergeCell ref="A47:B47"/>
    <mergeCell ref="C26:E26"/>
    <mergeCell ref="C32:E32"/>
    <mergeCell ref="G39:G40"/>
    <mergeCell ref="A35:B35"/>
    <mergeCell ref="C33:E33"/>
    <mergeCell ref="C28:E28"/>
    <mergeCell ref="C29:E29"/>
    <mergeCell ref="C30:E30"/>
    <mergeCell ref="C31:E31"/>
    <mergeCell ref="C23:E23"/>
    <mergeCell ref="C24:E24"/>
    <mergeCell ref="C25:E25"/>
    <mergeCell ref="C12:D12"/>
    <mergeCell ref="C27:E27"/>
    <mergeCell ref="B4:B5"/>
    <mergeCell ref="B6:B7"/>
    <mergeCell ref="B9:B10"/>
    <mergeCell ref="C4:C5"/>
    <mergeCell ref="C6:C7"/>
    <mergeCell ref="C9:C10"/>
    <mergeCell ref="F5:G5"/>
    <mergeCell ref="F37:G37"/>
    <mergeCell ref="F36:G36"/>
    <mergeCell ref="F38:G38"/>
    <mergeCell ref="F17:G17"/>
    <mergeCell ref="F31:G31"/>
    <mergeCell ref="H3:H4"/>
    <mergeCell ref="I3:I4"/>
    <mergeCell ref="J3:J4"/>
    <mergeCell ref="G3:G4"/>
    <mergeCell ref="F3:F4"/>
    <mergeCell ref="A1:E1"/>
    <mergeCell ref="F1:J1"/>
    <mergeCell ref="A22:A25"/>
    <mergeCell ref="A13:A19"/>
    <mergeCell ref="B13:E13"/>
    <mergeCell ref="B16:E16"/>
    <mergeCell ref="C14:E14"/>
    <mergeCell ref="C15:E15"/>
    <mergeCell ref="C17:E17"/>
    <mergeCell ref="C18:E18"/>
    <mergeCell ref="C19:E19"/>
    <mergeCell ref="C20:E20"/>
    <mergeCell ref="C21:E21"/>
    <mergeCell ref="F2:J2"/>
    <mergeCell ref="A2:E2"/>
    <mergeCell ref="B22:E22"/>
  </mergeCells>
  <conditionalFormatting sqref="A1:J21 A22:C22 F22:J1048576 A23:E1048576">
    <cfRule type="cellIs" dxfId="38" priority="1" operator="equal">
      <formula>"Below Target Level"</formula>
    </cfRule>
  </conditionalFormatting>
  <conditionalFormatting sqref="A1:XFD3 A4:B7 D4:XFD10 A8:C8 A9:B10 A11:XFD21 A22:C22 F22:XFD1048576 A23:E1048576">
    <cfRule type="cellIs" dxfId="37" priority="18" operator="equal">
      <formula>"Is it Applicable"</formula>
    </cfRule>
    <cfRule type="cellIs" dxfId="36" priority="19" operator="equal">
      <formula>"Not applicable"</formula>
    </cfRule>
    <cfRule type="cellIs" dxfId="35" priority="20" operator="equal">
      <formula>"Not OK"</formula>
    </cfRule>
  </conditionalFormatting>
  <conditionalFormatting sqref="C4">
    <cfRule type="cellIs" dxfId="34" priority="14" operator="equal">
      <formula>"Is it applicable"</formula>
    </cfRule>
    <cfRule type="cellIs" dxfId="33" priority="15" operator="equal">
      <formula>"Not Applicable"</formula>
    </cfRule>
    <cfRule type="cellIs" dxfId="32" priority="16" operator="equal">
      <formula>"Not Applicable"</formula>
    </cfRule>
    <cfRule type="cellIs" dxfId="31" priority="17" operator="equal">
      <formula>"Not OK"</formula>
    </cfRule>
  </conditionalFormatting>
  <conditionalFormatting sqref="C6">
    <cfRule type="cellIs" dxfId="30" priority="10" operator="equal">
      <formula>"Is it applicable"</formula>
    </cfRule>
    <cfRule type="cellIs" dxfId="29" priority="11" operator="equal">
      <formula>"Not Applicable"</formula>
    </cfRule>
    <cfRule type="cellIs" dxfId="28" priority="12" operator="equal">
      <formula>"Not Applicable"</formula>
    </cfRule>
    <cfRule type="cellIs" dxfId="27" priority="13" operator="equal">
      <formula>"Not OK"</formula>
    </cfRule>
  </conditionalFormatting>
  <conditionalFormatting sqref="C9">
    <cfRule type="cellIs" dxfId="26" priority="6" operator="equal">
      <formula>"Is it applicable"</formula>
    </cfRule>
    <cfRule type="cellIs" dxfId="25" priority="7" operator="equal">
      <formula>"Not Applicable"</formula>
    </cfRule>
    <cfRule type="cellIs" dxfId="24" priority="8" operator="equal">
      <formula>"Not Applicable"</formula>
    </cfRule>
    <cfRule type="cellIs" dxfId="23" priority="9" operator="equal">
      <formula>"Not OK"</formula>
    </cfRule>
  </conditionalFormatting>
  <dataValidations count="1">
    <dataValidation type="list" allowBlank="1" showInputMessage="1" showErrorMessage="1" sqref="H37" xr:uid="{00000000-0002-0000-0100-000000000000}">
      <formula1>"(Pick one),Gold,GoldPlus,Platinum"</formula1>
    </dataValidation>
  </dataValidations>
  <pageMargins left="0.70866141732283472" right="0.70866141732283472" top="0.74803149606299213" bottom="0.74803149606299213" header="0.31496062992125984" footer="0.31496062992125984"/>
  <pageSetup orientation="portrait" r:id="rId1"/>
  <headerFooter>
    <oddFooter>&amp;RPage &amp;P</oddFooter>
  </headerFooter>
  <colBreaks count="1" manualBreakCount="1">
    <brk id="5" max="68"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60"/>
  <sheetViews>
    <sheetView view="pageBreakPreview" zoomScale="120" zoomScaleNormal="100" zoomScaleSheetLayoutView="120" workbookViewId="0">
      <selection activeCell="D22" sqref="D22:E22"/>
    </sheetView>
  </sheetViews>
  <sheetFormatPr defaultColWidth="0" defaultRowHeight="12.5" zeroHeight="1" x14ac:dyDescent="0.25"/>
  <cols>
    <col min="1" max="1" width="6" style="182" customWidth="1"/>
    <col min="2" max="2" width="40.81640625" style="4" customWidth="1"/>
    <col min="3" max="3" width="9" style="4" customWidth="1"/>
    <col min="4" max="4" width="10.453125" style="66" customWidth="1"/>
    <col min="5" max="5" width="8.453125" style="198" customWidth="1"/>
    <col min="6" max="6" width="11.7265625" style="198" customWidth="1"/>
    <col min="7" max="7" width="10.1796875" style="69" customWidth="1"/>
    <col min="8" max="8" width="0.1796875" style="39" customWidth="1"/>
    <col min="9" max="9" width="15.26953125" style="27" hidden="1" customWidth="1"/>
    <col min="10" max="10" width="29.1796875" style="27" hidden="1" customWidth="1"/>
    <col min="11" max="11" width="6.1796875" style="27" hidden="1" customWidth="1"/>
    <col min="12" max="12" width="6.54296875" style="27" hidden="1" customWidth="1"/>
    <col min="13" max="13" width="7.26953125" style="27" hidden="1" customWidth="1"/>
    <col min="14" max="14" width="21.54296875" style="27" hidden="1" customWidth="1"/>
    <col min="15" max="15" width="31.81640625" style="27" hidden="1" customWidth="1"/>
    <col min="16" max="16" width="18.7265625" style="27" hidden="1" customWidth="1"/>
    <col min="17" max="18" width="9.1796875" style="27" hidden="1" customWidth="1"/>
    <col min="19" max="19" width="18.81640625" style="1" hidden="1" customWidth="1"/>
    <col min="20" max="20" width="25.81640625" style="1" hidden="1" customWidth="1"/>
    <col min="21" max="21" width="28.7265625" style="1" hidden="1" customWidth="1"/>
    <col min="22" max="23" width="9.1796875" style="1" hidden="1" customWidth="1"/>
    <col min="24" max="24" width="19" style="1" hidden="1" customWidth="1"/>
    <col min="25" max="25" width="24.453125" style="1" hidden="1" customWidth="1"/>
    <col min="26" max="16384" width="9.1796875" style="1" hidden="1"/>
  </cols>
  <sheetData>
    <row r="1" spans="1:25" x14ac:dyDescent="0.25">
      <c r="A1" s="217" t="s">
        <v>50</v>
      </c>
      <c r="B1" s="218"/>
      <c r="C1" s="218"/>
      <c r="D1" s="219"/>
      <c r="E1" s="220"/>
      <c r="F1" s="220"/>
      <c r="G1" s="221"/>
      <c r="H1" s="144"/>
      <c r="I1" s="67"/>
      <c r="N1" s="128" t="s">
        <v>279</v>
      </c>
      <c r="O1" s="128" t="s">
        <v>280</v>
      </c>
      <c r="P1" s="128" t="s">
        <v>281</v>
      </c>
    </row>
    <row r="2" spans="1:25" s="3" customFormat="1" ht="14.25" customHeight="1" x14ac:dyDescent="0.25">
      <c r="A2" s="878" t="s">
        <v>111</v>
      </c>
      <c r="B2" s="493" t="s">
        <v>4</v>
      </c>
      <c r="C2" s="864"/>
      <c r="D2" s="934"/>
      <c r="E2" s="934"/>
      <c r="F2" s="934"/>
      <c r="G2" s="935"/>
      <c r="H2" s="144"/>
      <c r="I2" s="67"/>
      <c r="J2" s="27"/>
      <c r="K2" s="27"/>
      <c r="L2" s="27"/>
      <c r="M2" s="27"/>
      <c r="N2" s="126" t="s">
        <v>285</v>
      </c>
      <c r="O2" s="126" t="s">
        <v>282</v>
      </c>
      <c r="P2" s="126">
        <v>0.5</v>
      </c>
      <c r="Q2" s="45"/>
      <c r="R2" s="45"/>
    </row>
    <row r="3" spans="1:25" s="3" customFormat="1" ht="34.5" x14ac:dyDescent="0.25">
      <c r="A3" s="913"/>
      <c r="B3" s="492"/>
      <c r="C3" s="322" t="s">
        <v>317</v>
      </c>
      <c r="D3" s="862" t="s">
        <v>303</v>
      </c>
      <c r="E3" s="863"/>
      <c r="F3" s="322" t="s">
        <v>287</v>
      </c>
      <c r="G3" s="190" t="s">
        <v>322</v>
      </c>
      <c r="H3" s="144"/>
      <c r="I3" s="67"/>
      <c r="J3" s="62"/>
      <c r="K3" s="27"/>
      <c r="L3" s="27"/>
      <c r="M3" s="27"/>
      <c r="N3" s="127" t="s">
        <v>275</v>
      </c>
      <c r="O3" s="127" t="s">
        <v>283</v>
      </c>
      <c r="P3" s="127">
        <v>0.8</v>
      </c>
      <c r="Q3" s="54"/>
      <c r="R3" s="27"/>
      <c r="S3" s="914"/>
      <c r="T3" s="914"/>
      <c r="U3" s="914"/>
      <c r="V3" s="54"/>
      <c r="W3" s="1"/>
      <c r="X3" s="914"/>
      <c r="Y3" s="914"/>
    </row>
    <row r="4" spans="1:25" s="3" customFormat="1" ht="29.25" customHeight="1" x14ac:dyDescent="0.25">
      <c r="A4" s="913"/>
      <c r="B4" s="496" t="s">
        <v>274</v>
      </c>
      <c r="C4" s="188" t="s">
        <v>296</v>
      </c>
      <c r="D4" s="691">
        <v>0</v>
      </c>
      <c r="E4" s="565" t="s">
        <v>272</v>
      </c>
      <c r="F4" s="565" t="str">
        <f>H4</f>
        <v>Not Applicable</v>
      </c>
      <c r="G4" s="307"/>
      <c r="H4" s="145" t="str">
        <f>IF(AND(D4&gt;0,D4&lt;=50,C4="Y"),"Met Requirement",IF(AND(D4&lt;&gt;0,D4&gt;50,C4="Y"),"Not Ok",IF(AND(C4="",D4=""),"Please Select/ Enter Value",IF(AND(C4="Y",D4=""),"Please Enter the Value",IF(AND(C4="Y",D4&lt;=0),"Please Review your Value",IF(AND(C4="N",D4=""),"Not Applicable",IF(AND(C4="N",D4&gt;0),"Is it Applicable?",IF(AND(C4="N",D4&lt;0),"Is it Applicable?",IF(AND(C4="N",D4=0),"Not Applicable",IF(AND(C4="",D4&gt;0),"Is it Applicable?",IF(AND(C4="",D4&lt;=0),"Is it Applicable?")))))))))))</f>
        <v>Not Applicable</v>
      </c>
      <c r="I4" s="67"/>
      <c r="J4" s="27"/>
      <c r="K4" s="27"/>
      <c r="L4" s="27"/>
      <c r="M4" s="27"/>
      <c r="N4" s="127" t="s">
        <v>286</v>
      </c>
      <c r="O4" s="127" t="s">
        <v>284</v>
      </c>
      <c r="P4" s="127">
        <v>1.2</v>
      </c>
      <c r="Q4" s="54"/>
      <c r="R4" s="27"/>
      <c r="S4" s="54"/>
      <c r="T4" s="54"/>
      <c r="U4" s="54"/>
      <c r="V4" s="54"/>
      <c r="W4" s="1"/>
      <c r="X4" s="54"/>
      <c r="Y4" s="54"/>
    </row>
    <row r="5" spans="1:25" s="3" customFormat="1" ht="27.75" customHeight="1" x14ac:dyDescent="0.25">
      <c r="A5" s="913"/>
      <c r="B5" s="496" t="s">
        <v>273</v>
      </c>
      <c r="C5" s="188" t="s">
        <v>296</v>
      </c>
      <c r="D5" s="691">
        <v>0</v>
      </c>
      <c r="E5" s="565" t="s">
        <v>272</v>
      </c>
      <c r="F5" s="565" t="str">
        <f>H5</f>
        <v>Not Applicable</v>
      </c>
      <c r="G5" s="307"/>
      <c r="H5" s="145" t="str">
        <f>IF(AND(D5&gt;0,D5&lt;=50,C5="Y"),"Met Requirement",IF(AND(D5&lt;&gt;0,D5&gt;50,C5="Y"),"Not Ok",IF(AND(C5="",D5=""),"Please Select/ Enter the Required Field",IF(AND(C5="Y",D5=""),"Please Enter the Value",IF(AND(C5="Y",D5&lt;=0),"Please Review your Value",IF(AND(C5="N",D5=""),"Not Applicable",IF(AND(C5="N",D5&gt;0),"Is it Applicable?",IF(AND(C5="N",D5&lt;0),"Is it Applicable?",IF(AND(C5="N",D5=0),"Not Applicable",IF(AND(C5="",D5&gt;0),"Is it Applicable?",IF(AND(C5="",D5&lt;=0),"Is it applicable?")))))))))))</f>
        <v>Not Applicable</v>
      </c>
      <c r="I5" s="27"/>
      <c r="J5" s="185" t="s">
        <v>351</v>
      </c>
      <c r="K5" s="27" t="s">
        <v>304</v>
      </c>
      <c r="L5" s="180"/>
      <c r="M5" s="27"/>
      <c r="N5" s="187"/>
      <c r="O5" s="187"/>
      <c r="P5" s="187"/>
      <c r="Q5" s="54"/>
      <c r="R5" s="27"/>
      <c r="S5" s="54"/>
      <c r="T5" s="54"/>
      <c r="U5" s="54"/>
      <c r="V5" s="54"/>
      <c r="W5" s="1"/>
      <c r="X5" s="54"/>
      <c r="Y5" s="54"/>
    </row>
    <row r="6" spans="1:25" s="3" customFormat="1" ht="39" customHeight="1" x14ac:dyDescent="0.25">
      <c r="A6" s="913"/>
      <c r="B6" s="495" t="s">
        <v>399</v>
      </c>
      <c r="C6" s="864"/>
      <c r="D6" s="864"/>
      <c r="E6" s="864"/>
      <c r="F6" s="864"/>
      <c r="G6" s="865"/>
      <c r="H6" s="145"/>
      <c r="I6" s="67"/>
      <c r="J6" s="183" t="s">
        <v>310</v>
      </c>
      <c r="K6" s="180"/>
      <c r="L6" s="180"/>
      <c r="M6" s="27"/>
      <c r="N6" s="187"/>
      <c r="O6" s="187"/>
      <c r="P6" s="187"/>
      <c r="Q6" s="54"/>
      <c r="R6" s="27"/>
      <c r="S6" s="54"/>
      <c r="T6" s="54"/>
      <c r="U6" s="54"/>
      <c r="V6" s="54"/>
      <c r="W6" s="1"/>
      <c r="X6" s="54"/>
      <c r="Y6" s="54"/>
    </row>
    <row r="7" spans="1:25" s="3" customFormat="1" ht="30" customHeight="1" x14ac:dyDescent="0.25">
      <c r="A7" s="913"/>
      <c r="B7" s="494" t="s">
        <v>276</v>
      </c>
      <c r="C7" s="188" t="s">
        <v>296</v>
      </c>
      <c r="D7" s="691">
        <v>0</v>
      </c>
      <c r="E7" s="565" t="s">
        <v>415</v>
      </c>
      <c r="F7" s="565" t="str">
        <f>H7</f>
        <v>Not Applicable</v>
      </c>
      <c r="G7" s="307"/>
      <c r="H7" s="146" t="str">
        <f>IF(AND(D7&gt;0,D7&lt;=P2,C7="Y"),"Met Requirement",IF(AND(D7&gt;0,D7&lt;=P2,C7="N"),"Is it Applicable?",IF(AND(D7&lt;=0,D7&lt;=P2,C7="Y"),"Please review your U-Value",IF(AND(D7=0,D7&lt;=P2,C7="N"),"Not Applicable",IF(AND(D7&gt;P2,C7="Y"),"Not Ok",IF(AND(D7&gt;P2,C7="N"),"Is it Applicable?",IF(AND(D7&lt;P2,C7="N"),"Is it Applicable?",IF(AND(D7="",C7=""),"Please Select Y/N &amp; Enter U-Value?",IF(AND(C7="",D7&gt;0),"Please Select Y/N",IF(AND(C7="",D7&lt;=0),"Please Select Y/N","Invalid"))))))))))</f>
        <v>Not Applicable</v>
      </c>
      <c r="I7" s="67"/>
      <c r="J7" s="184" t="s">
        <v>352</v>
      </c>
      <c r="K7" s="180"/>
      <c r="L7" s="180"/>
      <c r="M7" s="27"/>
      <c r="N7" s="187"/>
      <c r="O7" s="187"/>
      <c r="P7" s="187"/>
      <c r="Q7" s="54"/>
      <c r="R7" s="27"/>
      <c r="S7" s="54"/>
      <c r="T7" s="54"/>
      <c r="U7" s="54"/>
      <c r="V7" s="54"/>
      <c r="W7" s="1"/>
      <c r="X7" s="54"/>
      <c r="Y7" s="54"/>
    </row>
    <row r="8" spans="1:25" s="3" customFormat="1" ht="30" customHeight="1" x14ac:dyDescent="0.25">
      <c r="A8" s="913"/>
      <c r="B8" s="494" t="s">
        <v>277</v>
      </c>
      <c r="C8" s="204" t="s">
        <v>296</v>
      </c>
      <c r="D8" s="691">
        <v>0</v>
      </c>
      <c r="E8" s="565" t="s">
        <v>415</v>
      </c>
      <c r="F8" s="565" t="str">
        <f>H8</f>
        <v>Not Applicable</v>
      </c>
      <c r="G8" s="307"/>
      <c r="H8" s="146" t="str">
        <f>IF(AND(D8&gt;0,D8&lt;=P3,C8="Y"),"Met Requirement",IF(AND(D8&gt;0,D8&lt;=P3,C8="N"),"Is it Applicable?",IF(AND(D8&lt;=0,D8&lt;=P3,C8="Y"),"Please review your U-Value",IF(AND(D8=0,D8&lt;=P3,C8="N"),"Not Applicable",IF(AND(D8&gt;P3,C8="Y"),"Not Ok",IF(AND(D8&gt;P3,C8="N"),"Is it Applicable?",IF(AND(D8&lt;P3,C8="N"),"Is it Applicable?",IF(AND(D8="",C8=""),"Please Select Y/N &amp; Enter U-Value?",IF(AND(C8="",D8&gt;0),"Please Select Y/N",IF(AND(C8="",D8&lt;=0),"Please Select Y/N","Invalid"))))))))))</f>
        <v>Not Applicable</v>
      </c>
      <c r="I8" s="67"/>
      <c r="J8" s="185" t="s">
        <v>306</v>
      </c>
      <c r="K8" s="82"/>
      <c r="L8" s="27"/>
      <c r="M8" s="27"/>
      <c r="N8" s="187"/>
      <c r="O8" s="187"/>
      <c r="P8" s="187"/>
      <c r="Q8" s="54"/>
      <c r="R8" s="27"/>
      <c r="S8" s="54"/>
      <c r="T8" s="54"/>
      <c r="U8" s="54"/>
      <c r="V8" s="54"/>
      <c r="W8" s="1"/>
      <c r="X8" s="54"/>
      <c r="Y8" s="54"/>
    </row>
    <row r="9" spans="1:25" s="3" customFormat="1" ht="30" customHeight="1" x14ac:dyDescent="0.25">
      <c r="A9" s="879"/>
      <c r="B9" s="494" t="s">
        <v>278</v>
      </c>
      <c r="C9" s="204" t="s">
        <v>296</v>
      </c>
      <c r="D9" s="691">
        <v>0</v>
      </c>
      <c r="E9" s="565" t="s">
        <v>415</v>
      </c>
      <c r="F9" s="566" t="str">
        <f>H9</f>
        <v>Not Applicable</v>
      </c>
      <c r="G9" s="307"/>
      <c r="H9" s="146" t="str">
        <f>IF(AND(D9&gt;0,D9&lt;=P4,C9="Y"),"Met Requirement",IF(AND(D9&gt;0,D9&lt;=P4,C9="N"),"Is it Applicable?",IF(AND(D9&lt;=0,D9&lt;=P4,C9="Y"),"Please review your U-Value",IF(AND(D9=0,D9&lt;=P4,C9="N"),"Not Applicable",IF(AND(D9&gt;P4,C9="Y"),"Not Ok",IF(AND(D9&gt;P4,C9="N"),"Is it Applicable?",IF(AND(D9&lt;P4,C9="N"),"Is it Applicable?",IF(AND(D9="",C9=""),"Please Select Y/N &amp; Enter U-Value?",IF(AND(C9="",D9&gt;0),"Please Select Y/N",IF(AND(C9="",D9&lt;=0),"Please Select Y/N","Invalid"))))))))))</f>
        <v>Not Applicable</v>
      </c>
      <c r="I9" s="67"/>
      <c r="J9" s="82"/>
      <c r="K9" s="82"/>
      <c r="L9" s="27"/>
      <c r="M9" s="27"/>
      <c r="N9" s="187"/>
      <c r="O9" s="187"/>
      <c r="P9" s="187"/>
      <c r="Q9" s="54"/>
      <c r="R9" s="27"/>
      <c r="S9" s="54"/>
      <c r="T9" s="54"/>
      <c r="U9" s="54"/>
      <c r="V9" s="54"/>
      <c r="W9" s="1"/>
      <c r="X9" s="54"/>
      <c r="Y9" s="54"/>
    </row>
    <row r="10" spans="1:25" s="3" customFormat="1" ht="14.25" customHeight="1" x14ac:dyDescent="0.25">
      <c r="A10" s="189" t="s">
        <v>112</v>
      </c>
      <c r="B10" s="493" t="s">
        <v>5</v>
      </c>
      <c r="C10" s="866" t="s">
        <v>351</v>
      </c>
      <c r="D10" s="867"/>
      <c r="E10" s="867"/>
      <c r="F10" s="868"/>
      <c r="G10" s="308"/>
      <c r="H10" s="146"/>
      <c r="I10" s="67"/>
      <c r="J10" s="82"/>
      <c r="K10" s="82"/>
      <c r="L10" s="27"/>
      <c r="M10" s="27"/>
      <c r="N10" s="187"/>
      <c r="O10" s="187"/>
      <c r="P10" s="187"/>
      <c r="Q10" s="54"/>
      <c r="R10" s="27"/>
      <c r="S10" s="54"/>
      <c r="T10" s="54"/>
      <c r="U10" s="54"/>
      <c r="V10" s="54"/>
      <c r="W10" s="1"/>
      <c r="X10" s="54"/>
      <c r="Y10" s="54"/>
    </row>
    <row r="11" spans="1:25" s="3" customFormat="1" ht="14.25" customHeight="1" thickBot="1" x14ac:dyDescent="0.35">
      <c r="A11" s="189" t="s">
        <v>113</v>
      </c>
      <c r="B11" s="492" t="s">
        <v>20</v>
      </c>
      <c r="C11" s="884" t="str">
        <f>E13</f>
        <v>Not Applicable</v>
      </c>
      <c r="D11" s="885"/>
      <c r="E11" s="885"/>
      <c r="F11" s="885"/>
      <c r="G11" s="886"/>
      <c r="H11" s="181"/>
      <c r="I11" s="67"/>
      <c r="J11" s="82"/>
      <c r="K11" s="27"/>
      <c r="L11" s="27"/>
      <c r="M11" s="27"/>
      <c r="N11" s="54"/>
      <c r="O11" s="54"/>
      <c r="P11" s="54"/>
      <c r="Q11" s="54"/>
      <c r="R11" s="54"/>
      <c r="S11" s="54"/>
      <c r="T11" s="54"/>
      <c r="U11" s="54"/>
      <c r="V11" s="54"/>
      <c r="W11" s="1"/>
      <c r="X11" s="54"/>
      <c r="Y11" s="54"/>
    </row>
    <row r="12" spans="1:25" s="3" customFormat="1" ht="36.75" customHeight="1" thickTop="1" x14ac:dyDescent="0.25">
      <c r="A12" s="222"/>
      <c r="B12" s="201"/>
      <c r="C12" s="201" t="s">
        <v>317</v>
      </c>
      <c r="D12" s="201" t="s">
        <v>325</v>
      </c>
      <c r="E12" s="872" t="s">
        <v>287</v>
      </c>
      <c r="F12" s="874"/>
      <c r="G12" s="223" t="s">
        <v>322</v>
      </c>
      <c r="H12" s="181"/>
      <c r="I12" s="67"/>
      <c r="J12" s="82"/>
      <c r="K12" s="27"/>
      <c r="L12" s="27"/>
      <c r="M12" s="27"/>
      <c r="N12" s="54"/>
      <c r="O12" s="54"/>
      <c r="P12" s="54"/>
      <c r="Q12" s="54"/>
      <c r="R12" s="27"/>
      <c r="S12" s="54"/>
      <c r="T12" s="54"/>
      <c r="U12" s="54"/>
      <c r="V12" s="54"/>
      <c r="W12" s="1"/>
      <c r="X12" s="54"/>
      <c r="Y12" s="54"/>
    </row>
    <row r="13" spans="1:25" s="3" customFormat="1" ht="35" thickBot="1" x14ac:dyDescent="0.3">
      <c r="A13" s="226" t="s">
        <v>393</v>
      </c>
      <c r="B13" s="791" t="s">
        <v>445</v>
      </c>
      <c r="C13" s="227" t="s">
        <v>296</v>
      </c>
      <c r="D13" s="701">
        <v>0</v>
      </c>
      <c r="E13" s="887" t="str">
        <f>H13</f>
        <v>Not Applicable</v>
      </c>
      <c r="F13" s="888"/>
      <c r="G13" s="497"/>
      <c r="H13" s="39" t="str">
        <f>IF(AND(C13="Y",D13&lt;0.8,D13&gt;-0.8),"Met min. req for Platinum",IF(AND(C13="N",D13&gt;=0.8),"Is it Applicable?",IF(AND(C13="N",D13&lt;0.8, D13&lt;&gt;0),"Is it Applicable?",IF(AND(C13="N",D13=""),"Not Applicable",IF(AND(C13="N",D13=0),"Not Applicable","Not Ok")))))</f>
        <v>Not Applicable</v>
      </c>
      <c r="I13" s="67"/>
      <c r="J13" s="82"/>
      <c r="K13" s="27"/>
      <c r="L13" s="27"/>
      <c r="M13" s="27"/>
      <c r="N13" s="54"/>
      <c r="O13" s="124"/>
      <c r="P13" s="124"/>
      <c r="Q13" s="54"/>
      <c r="R13" s="27"/>
      <c r="S13" s="54"/>
      <c r="T13" s="124"/>
      <c r="U13" s="124"/>
      <c r="V13" s="54"/>
      <c r="W13" s="1"/>
      <c r="X13" s="54"/>
      <c r="Y13" s="54"/>
    </row>
    <row r="14" spans="1:25" s="3" customFormat="1" ht="51" customHeight="1" thickTop="1" thickBot="1" x14ac:dyDescent="0.3">
      <c r="A14" s="932" t="s">
        <v>114</v>
      </c>
      <c r="B14" s="491" t="s">
        <v>120</v>
      </c>
      <c r="C14" s="490" t="s">
        <v>317</v>
      </c>
      <c r="D14" s="490" t="s">
        <v>318</v>
      </c>
      <c r="E14" s="489" t="s">
        <v>319</v>
      </c>
      <c r="F14" s="205" t="s">
        <v>157</v>
      </c>
      <c r="G14" s="205" t="s">
        <v>322</v>
      </c>
      <c r="H14" s="181"/>
      <c r="I14" s="67"/>
      <c r="K14" s="67"/>
      <c r="L14" s="67"/>
      <c r="M14" s="67"/>
      <c r="N14" s="929" t="s">
        <v>142</v>
      </c>
      <c r="O14" s="930"/>
      <c r="P14" s="931"/>
      <c r="Q14" s="125"/>
      <c r="R14" s="45"/>
      <c r="S14" s="929" t="s">
        <v>150</v>
      </c>
      <c r="T14" s="930"/>
      <c r="U14" s="931"/>
      <c r="V14" s="125"/>
      <c r="X14" s="929" t="s">
        <v>152</v>
      </c>
      <c r="Y14" s="931"/>
    </row>
    <row r="15" spans="1:25" s="3" customFormat="1" ht="36.75" customHeight="1" thickBot="1" x14ac:dyDescent="0.3">
      <c r="A15" s="933"/>
      <c r="B15" s="494" t="s">
        <v>139</v>
      </c>
      <c r="C15" s="188" t="s">
        <v>296</v>
      </c>
      <c r="D15" s="309">
        <v>0</v>
      </c>
      <c r="E15" s="310">
        <v>0</v>
      </c>
      <c r="F15" s="565" t="str">
        <f>P23</f>
        <v>Not Applicable</v>
      </c>
      <c r="G15" s="191"/>
      <c r="H15" s="144"/>
      <c r="I15" s="67"/>
      <c r="K15" s="67"/>
      <c r="L15" s="67"/>
      <c r="M15" s="67"/>
      <c r="N15" s="915" t="s">
        <v>143</v>
      </c>
      <c r="O15" s="918" t="s">
        <v>144</v>
      </c>
      <c r="P15" s="919"/>
      <c r="Q15" s="55"/>
      <c r="R15" s="27"/>
      <c r="S15" s="920" t="s">
        <v>143</v>
      </c>
      <c r="T15" s="918" t="s">
        <v>144</v>
      </c>
      <c r="U15" s="919"/>
      <c r="V15" s="55"/>
      <c r="W15" s="1"/>
      <c r="X15" s="51"/>
      <c r="Y15" s="51"/>
    </row>
    <row r="16" spans="1:25" s="3" customFormat="1" ht="38.25" customHeight="1" thickBot="1" x14ac:dyDescent="0.3">
      <c r="A16" s="933"/>
      <c r="B16" s="494" t="s">
        <v>140</v>
      </c>
      <c r="C16" s="188" t="s">
        <v>296</v>
      </c>
      <c r="D16" s="309">
        <v>0</v>
      </c>
      <c r="E16" s="310">
        <v>0</v>
      </c>
      <c r="F16" s="565" t="str">
        <f>P25</f>
        <v>Not Applicable</v>
      </c>
      <c r="G16" s="191"/>
      <c r="H16" s="144"/>
      <c r="I16" s="64"/>
      <c r="K16" s="64"/>
      <c r="L16" s="64"/>
      <c r="M16" s="64"/>
      <c r="N16" s="916"/>
      <c r="O16" s="52" t="s">
        <v>145</v>
      </c>
      <c r="P16" s="52" t="s">
        <v>146</v>
      </c>
      <c r="Q16" s="55"/>
      <c r="R16" s="27"/>
      <c r="S16" s="921"/>
      <c r="T16" s="52" t="s">
        <v>145</v>
      </c>
      <c r="U16" s="52" t="s">
        <v>146</v>
      </c>
      <c r="V16" s="55"/>
      <c r="W16" s="1"/>
      <c r="X16" s="53" t="s">
        <v>143</v>
      </c>
      <c r="Y16" s="53" t="s">
        <v>153</v>
      </c>
    </row>
    <row r="17" spans="1:59" s="3" customFormat="1" ht="33.75" customHeight="1" thickBot="1" x14ac:dyDescent="0.3">
      <c r="A17" s="933"/>
      <c r="B17" s="494" t="s">
        <v>141</v>
      </c>
      <c r="C17" s="188" t="s">
        <v>296</v>
      </c>
      <c r="D17" s="309">
        <v>0</v>
      </c>
      <c r="E17" s="310">
        <v>0</v>
      </c>
      <c r="F17" s="565" t="str">
        <f>P26</f>
        <v>Not Applicable</v>
      </c>
      <c r="G17" s="191"/>
      <c r="H17" s="144"/>
      <c r="I17" s="67"/>
      <c r="J17" s="27"/>
      <c r="K17" s="67"/>
      <c r="L17" s="67"/>
      <c r="M17" s="67"/>
      <c r="N17" s="917"/>
      <c r="O17" s="918" t="s">
        <v>147</v>
      </c>
      <c r="P17" s="919"/>
      <c r="Q17" s="55"/>
      <c r="R17" s="27"/>
      <c r="S17" s="922"/>
      <c r="T17" s="918" t="s">
        <v>147</v>
      </c>
      <c r="U17" s="919"/>
      <c r="V17" s="55"/>
      <c r="W17" s="1"/>
      <c r="X17" s="48" t="s">
        <v>148</v>
      </c>
      <c r="Y17" s="923">
        <v>0.65</v>
      </c>
    </row>
    <row r="18" spans="1:59" s="3" customFormat="1" ht="33.75" customHeight="1" thickBot="1" x14ac:dyDescent="0.3">
      <c r="A18" s="891" t="s">
        <v>115</v>
      </c>
      <c r="B18" s="880" t="s">
        <v>23</v>
      </c>
      <c r="C18" s="322" t="s">
        <v>317</v>
      </c>
      <c r="D18" s="894" t="s">
        <v>305</v>
      </c>
      <c r="E18" s="895"/>
      <c r="F18" s="322" t="s">
        <v>287</v>
      </c>
      <c r="G18" s="190" t="s">
        <v>269</v>
      </c>
      <c r="H18" s="144"/>
      <c r="I18" s="207"/>
      <c r="J18" s="27"/>
      <c r="K18" s="27"/>
      <c r="L18" s="27"/>
      <c r="M18" s="27"/>
      <c r="N18" s="48" t="s">
        <v>148</v>
      </c>
      <c r="O18" s="49">
        <v>0.75</v>
      </c>
      <c r="P18" s="49">
        <v>0.67</v>
      </c>
      <c r="Q18" s="56"/>
      <c r="R18" s="27"/>
      <c r="S18" s="48" t="s">
        <v>148</v>
      </c>
      <c r="T18" s="49">
        <v>0.9</v>
      </c>
      <c r="U18" s="926" t="s">
        <v>151</v>
      </c>
      <c r="V18" s="56"/>
      <c r="W18" s="1"/>
      <c r="X18" s="48" t="s">
        <v>149</v>
      </c>
      <c r="Y18" s="924"/>
    </row>
    <row r="19" spans="1:59" s="3" customFormat="1" ht="30" customHeight="1" thickBot="1" x14ac:dyDescent="0.3">
      <c r="A19" s="892"/>
      <c r="B19" s="893"/>
      <c r="C19" s="188" t="s">
        <v>296</v>
      </c>
      <c r="D19" s="889">
        <v>0</v>
      </c>
      <c r="E19" s="890"/>
      <c r="F19" s="565" t="str">
        <f>H19</f>
        <v>Not Applicable</v>
      </c>
      <c r="G19" s="311"/>
      <c r="H19" s="144" t="str">
        <f>IF(AND(C19="Y",D19&gt;=10),"Met Requirement",IF(AND(C19="N",D19&gt;=10),"Is it Applicable?",IF(AND(C19="N",D19&lt;10,D19&lt;&gt;0),"Is it Applicable?",IF(AND(C19="N",D19=0),"Not Applicable",IF(AND(C19="N",D19=""),"Not Applicable?",IF(AND(C19="",D19=""),"Not Applicable",IF(AND(C19="",D19=0),"is It Applicable?","Not Ok")))))))</f>
        <v>Not Applicable</v>
      </c>
      <c r="I19" s="207"/>
      <c r="J19" s="27"/>
      <c r="K19" s="27"/>
      <c r="L19" s="27"/>
      <c r="M19" s="27"/>
      <c r="N19" s="48" t="s">
        <v>149</v>
      </c>
      <c r="O19" s="49">
        <v>0.7</v>
      </c>
      <c r="P19" s="49">
        <v>0.65</v>
      </c>
      <c r="Q19" s="56"/>
      <c r="R19" s="27"/>
      <c r="S19" s="48" t="s">
        <v>149</v>
      </c>
      <c r="T19" s="49">
        <v>0.85</v>
      </c>
      <c r="U19" s="927"/>
      <c r="V19" s="56"/>
      <c r="W19" s="1"/>
      <c r="X19" s="48" t="s">
        <v>68</v>
      </c>
      <c r="Y19" s="925"/>
    </row>
    <row r="20" spans="1:59" s="3" customFormat="1" ht="14.25" customHeight="1" thickBot="1" x14ac:dyDescent="0.3">
      <c r="A20" s="189" t="s">
        <v>116</v>
      </c>
      <c r="B20" s="192" t="s">
        <v>25</v>
      </c>
      <c r="C20" s="869" t="s">
        <v>351</v>
      </c>
      <c r="D20" s="870"/>
      <c r="E20" s="870"/>
      <c r="F20" s="870"/>
      <c r="G20" s="311"/>
      <c r="H20" s="181"/>
      <c r="I20" s="67"/>
      <c r="J20" s="27"/>
      <c r="K20" s="27"/>
      <c r="L20" s="27"/>
      <c r="M20" s="27"/>
      <c r="N20" s="48" t="s">
        <v>68</v>
      </c>
      <c r="O20" s="49">
        <v>0.68</v>
      </c>
      <c r="P20" s="49">
        <v>0.65</v>
      </c>
      <c r="Q20" s="56"/>
      <c r="R20" s="27"/>
      <c r="S20" s="48" t="s">
        <v>68</v>
      </c>
      <c r="T20" s="49">
        <v>0.78</v>
      </c>
      <c r="U20" s="928"/>
      <c r="V20" s="57"/>
      <c r="W20" s="1"/>
      <c r="X20" s="1"/>
      <c r="Y20" s="1"/>
    </row>
    <row r="21" spans="1:59" s="3" customFormat="1" ht="34.5" x14ac:dyDescent="0.25">
      <c r="A21" s="878" t="s">
        <v>117</v>
      </c>
      <c r="B21" s="880" t="s">
        <v>311</v>
      </c>
      <c r="C21" s="193" t="s">
        <v>317</v>
      </c>
      <c r="D21" s="882" t="s">
        <v>154</v>
      </c>
      <c r="E21" s="883"/>
      <c r="F21" s="194" t="s">
        <v>157</v>
      </c>
      <c r="G21" s="190" t="s">
        <v>269</v>
      </c>
      <c r="H21" s="181"/>
      <c r="I21" s="67"/>
      <c r="J21" s="27"/>
      <c r="K21" s="27"/>
      <c r="L21" s="27"/>
      <c r="M21" s="27"/>
      <c r="N21" s="27"/>
      <c r="U21" s="3" t="str">
        <f>U18</f>
        <v>To be assessed on a case to case basis</v>
      </c>
      <c r="Z21" s="50"/>
    </row>
    <row r="22" spans="1:59" ht="51.75" customHeight="1" x14ac:dyDescent="0.25">
      <c r="A22" s="879"/>
      <c r="B22" s="881"/>
      <c r="C22" s="195" t="s">
        <v>296</v>
      </c>
      <c r="D22" s="889">
        <v>0</v>
      </c>
      <c r="E22" s="890"/>
      <c r="F22" s="565" t="str">
        <f>P40</f>
        <v>Not Applicable</v>
      </c>
      <c r="G22" s="311"/>
      <c r="I22" s="67"/>
      <c r="L22" s="59"/>
      <c r="N22" s="3"/>
      <c r="O22" s="177"/>
      <c r="P22" s="3"/>
      <c r="Q22" s="3"/>
      <c r="R22" s="3"/>
      <c r="S22" s="3"/>
      <c r="T22" s="3"/>
      <c r="U22" s="3"/>
      <c r="V22" s="3"/>
      <c r="W22" s="3"/>
      <c r="X22" s="3"/>
      <c r="Y22" s="3"/>
      <c r="Z22" s="896"/>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row>
    <row r="23" spans="1:59" ht="14.25" customHeight="1" thickBot="1" x14ac:dyDescent="0.3">
      <c r="A23" s="199" t="s">
        <v>118</v>
      </c>
      <c r="B23" s="196" t="s">
        <v>39</v>
      </c>
      <c r="C23" s="906" t="str">
        <f>H24</f>
        <v>Please select appropriate option from Drop Down List</v>
      </c>
      <c r="D23" s="907"/>
      <c r="E23" s="907"/>
      <c r="F23" s="907"/>
      <c r="G23" s="681"/>
      <c r="H23" s="144"/>
      <c r="I23" s="67"/>
      <c r="L23" s="3"/>
      <c r="N23" s="897" t="str">
        <f>N14</f>
        <v>Water-Cooled Chilled-Water Plant</v>
      </c>
      <c r="O23" s="898"/>
      <c r="P23" s="123" t="str">
        <f>IF(AND(C15="Y",D15&lt;500,D15&gt;0,E15&gt;O19,E15&lt;=O18),"Met Minimum DSE for Gold",IF(AND(C15="Y",D15&gt;=500,E15&gt;P19,E15&lt;=P18),"Met Minimum DSE for Gold",IF(AND(C15="Y",D15&lt;500,D15&gt;0,E15&gt;O20,E15&lt;=O19),"Met Minimum DSE for GoldPlus",IF(AND(C15="Y",D15&gt;=500,E15&lt;=P20,E15&gt;0),"Met Minimum DSE for Platinum",IF(AND(C15="Y",D15&lt;500,D15&gt;0,E15&lt;=0.68,E15&gt;0),"Met Minimum DSE for Platinum",IF(AND(C15="Y",D15=0,E15=0),"Is it Applicable?",IF(AND(C15="Y",D15&lt;=0,E15&gt;0),"Is it Applicable?",IF(AND(C15="Y",D15&gt;=500,E15&lt;=0),"Is it Applicable?",IF(AND(C15="Y",D15&lt;500,E15&lt;=0),"Is it Applicable?",IF(AND(C15="N",D15&lt;500,D15&lt;&gt;0,E15&lt;100001,E15&lt;&gt;0),"Is it Applicable?",IF(AND(C15="N",D15&lt;500,D15&lt;&gt;0,E15=0),"Is it Applicable?",IF(AND(C15="N",D15=0,E15&lt;100001,E15&lt;&gt;0),"Is it Applicable?",IF(AND(C15="N",D15&gt;=500,E15&lt;100001,E15&lt;&gt;0),"Is it Applicable?",IF(AND(C15="N",D15&gt;=500,E15=0),"Is it Applicable?",IF(AND(C15="N",D15=0,E15=0),"Not Applicable",IF(AND(C15="N",D15="",E15=""),"Not Applicable","Not Ok"))))))))))))))))</f>
        <v>Not Applicable</v>
      </c>
      <c r="Q23" s="61"/>
      <c r="R23" s="3"/>
      <c r="S23" s="3"/>
      <c r="T23" s="3"/>
      <c r="U23" s="3"/>
      <c r="V23" s="3"/>
      <c r="W23" s="3"/>
      <c r="X23" s="3"/>
      <c r="Y23" s="3"/>
      <c r="Z23" s="896"/>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row>
    <row r="24" spans="1:59" ht="23.5" thickTop="1" x14ac:dyDescent="0.25">
      <c r="A24" s="222"/>
      <c r="B24" s="201" t="s">
        <v>320</v>
      </c>
      <c r="C24" s="201" t="s">
        <v>321</v>
      </c>
      <c r="D24" s="872" t="s">
        <v>309</v>
      </c>
      <c r="E24" s="873"/>
      <c r="F24" s="874"/>
      <c r="G24" s="223" t="s">
        <v>322</v>
      </c>
      <c r="H24" s="144" t="str">
        <f>IF(OR(D25="Not Ok",D26="Not Ok",D27="Not Ok",D28="Not Ok"),"Not Ok",IF(OR(D25="",D26="",D27="",D28=""),"Please select appropriate option from Drop Down List",IF(AND(D25="Not Applicable",D26="Not Applicable",D27="Not Applicable",D28="Not Applicable"),"Not Applicable",IF(OR(D25="Please select from Drop Down List",,D26="Please select from Drop Down List",D27="Please select from Drop Down List",D28="Please select from Drop Down List"),"Please select appropriate option from Drop Down List","Met Requirement"))))</f>
        <v>Please select appropriate option from Drop Down List</v>
      </c>
      <c r="I24" s="67"/>
      <c r="N24" s="174"/>
      <c r="O24" s="175"/>
      <c r="P24" s="123"/>
      <c r="Q24" s="61"/>
      <c r="R24" s="3"/>
      <c r="S24" s="3"/>
      <c r="T24" s="3"/>
      <c r="U24" s="3"/>
      <c r="V24" s="3"/>
      <c r="W24" s="3"/>
      <c r="X24" s="3"/>
      <c r="Y24" s="3"/>
      <c r="Z24" s="896"/>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row>
    <row r="25" spans="1:59" ht="25" customHeight="1" x14ac:dyDescent="0.25">
      <c r="A25" s="224">
        <v>1</v>
      </c>
      <c r="B25" s="202" t="s">
        <v>323</v>
      </c>
      <c r="C25" s="228">
        <v>3</v>
      </c>
      <c r="D25" s="908" t="s">
        <v>351</v>
      </c>
      <c r="E25" s="911"/>
      <c r="F25" s="912"/>
      <c r="G25" s="312"/>
      <c r="I25" s="186"/>
      <c r="N25" s="904" t="str">
        <f>S14</f>
        <v>Air-Cooled Chilled-Water Plant/ Unitary Air-Conditioners</v>
      </c>
      <c r="O25" s="905"/>
      <c r="P25" s="123" t="str">
        <f>IF(AND(C16="Y",D16&lt;500,D16&gt;0,E16&gt;T19,E16&lt;=T18),"Met Minimum DSE for Gold",IF(AND(C16="Y",D16&gt;=500,E16&lt;=T18,E16&gt;0),U18,IF(AND(C16="Y",D16&gt;=500,E16&lt;=0),"Is it Applicable?",IF(AND(C16="Y",D16&gt;=500,E16&gt;=0),"Is it Applicable?",IF(AND(C16="Y",D16&lt;500,D16&gt;0,E16&gt;T20,E16&lt;=T19),"Met Minimum DSE for GoldPlus",IF(AND(C16="Y",D16&lt;500,D16&gt;0,E16&lt;=T20,E16&gt;0),"Met Minimum DSE for Platinum",IF(AND(C16="Y",D16&lt;500,D16&gt;0,E16&lt;=0),"Is it Applicable?",IF(AND(C16="Y",D16&lt;=0,E16&lt;=0),"Is it Applicable?",IF(AND(C16="Y",D16&lt;=0,E16&gt;0),"Is it Applicable?",IF(AND(C16="N",D16&lt;500,D16&lt;&gt;0,E16&lt;100001,E16&lt;&gt;0),"Is it Applicable?",IF(AND(C16="N",D16=0,E16&lt;100001,E16&lt;&gt;0),"Is it Applicable?",IF(AND(C16="N",D16&lt;500,D16&lt;&gt;0,E16=0),"Is it Applicable?",IF(AND(C16="N",D16&gt;=500,E16=0),"Is it Applicable?",IF(AND(C16="N",D16&gt;=500,E16&lt;100001,E16&lt;&gt;0),"Is it Applicable?",IF(AND(C16="N",D16=0,E16=0),"Not Applicable",IF(AND(C16="N",D16="",E16=""),"Not Applicable","Not Ok"))))))))))))))))</f>
        <v>Not Applicable</v>
      </c>
      <c r="Q25" s="61"/>
      <c r="R25" s="3"/>
      <c r="S25" s="3"/>
      <c r="T25" s="3"/>
      <c r="U25" s="3"/>
      <c r="V25" s="3"/>
      <c r="W25" s="3"/>
      <c r="X25" s="3"/>
      <c r="Y25" s="3"/>
      <c r="Z25" s="896"/>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row>
    <row r="26" spans="1:59" ht="25" customHeight="1" x14ac:dyDescent="0.25">
      <c r="A26" s="224">
        <v>3</v>
      </c>
      <c r="B26" s="202" t="s">
        <v>324</v>
      </c>
      <c r="C26" s="229">
        <v>2</v>
      </c>
      <c r="D26" s="908" t="s">
        <v>351</v>
      </c>
      <c r="E26" s="909"/>
      <c r="F26" s="910"/>
      <c r="G26" s="312"/>
      <c r="I26" s="186"/>
      <c r="N26" s="897" t="str">
        <f>X14</f>
        <v xml:space="preserve">District Cooling System </v>
      </c>
      <c r="O26" s="898"/>
      <c r="P26" s="123" t="str">
        <f>IF(AND(C17="Y",D17&lt;500,D17&gt;0,E17&gt;0,E17&lt;=Y17),"Met Minimum Efficiency",IF(AND(C17="Y",D17&gt;=500,E17&lt;=Y17,E17&gt;0),"Met Minimum Efficiency",IF(AND(C17="Y",D17&lt;=0,E17&lt;=0),"Is it Applicable?",IF(AND(C17="Y",D17&lt;=0,E17&gt;=0),"Is it Applicable?",IF(AND(C17="Y",D17&lt;500,E17&lt;=0),"Is it Applicable?",IF(AND(C17="Y",D17&lt;=0,E17&gt;=0),"Is it Applicable?",IF(AND(C17="Y",D17&gt;=500,E17&lt;=0),"Is it Applicable?",IF(AND(C17="N",D17&lt;500,E17&lt;=100000,E17&gt;0),"Is it Applicable?",IF(AND(C17="N",D17&gt;=500,E17&lt;=100000),"Is it Applicable?",IF(AND(C17="N",D17&lt;500,D17&lt;&gt;0,E17=0),"Is it Applicable???",IF(AND(C17="N",D17="",E17=""),"Not Applicable",IF(AND(C17="N",D17=0,E17=0),"Not Applicable","Not Ok"))))))))))))</f>
        <v>Not Applicable</v>
      </c>
      <c r="Q26" s="61"/>
      <c r="R26" s="3"/>
      <c r="S26" s="3"/>
      <c r="T26" s="3"/>
      <c r="U26" s="3"/>
      <c r="V26" s="3"/>
      <c r="W26" s="3"/>
      <c r="X26" s="3"/>
      <c r="Y26" s="3"/>
      <c r="Z26" s="50"/>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row>
    <row r="27" spans="1:59" ht="25" customHeight="1" x14ac:dyDescent="0.25">
      <c r="A27" s="224">
        <v>4</v>
      </c>
      <c r="B27" s="202" t="s">
        <v>307</v>
      </c>
      <c r="C27" s="229">
        <v>2</v>
      </c>
      <c r="D27" s="908" t="s">
        <v>351</v>
      </c>
      <c r="E27" s="909"/>
      <c r="F27" s="910"/>
      <c r="G27" s="312"/>
      <c r="I27" s="186"/>
      <c r="N27" s="3"/>
      <c r="O27" s="130"/>
      <c r="P27" s="131" t="s">
        <v>416</v>
      </c>
      <c r="Q27" s="131"/>
      <c r="R27" s="131"/>
      <c r="S27" s="131"/>
      <c r="T27" s="131"/>
      <c r="U27" s="3"/>
      <c r="V27" s="3"/>
      <c r="W27" s="3"/>
      <c r="X27" s="3"/>
      <c r="Y27" s="3"/>
      <c r="Z27" s="115"/>
      <c r="AA27" s="3"/>
      <c r="AB27" s="3"/>
      <c r="AC27" s="3"/>
      <c r="AD27" s="3"/>
      <c r="AE27" s="3"/>
      <c r="AF27" s="3"/>
      <c r="AG27" s="3"/>
      <c r="AH27" s="3"/>
      <c r="AI27" s="3"/>
    </row>
    <row r="28" spans="1:59" ht="25" customHeight="1" thickBot="1" x14ac:dyDescent="0.3">
      <c r="A28" s="225">
        <v>5</v>
      </c>
      <c r="B28" s="203" t="s">
        <v>308</v>
      </c>
      <c r="C28" s="230">
        <v>2</v>
      </c>
      <c r="D28" s="875" t="s">
        <v>351</v>
      </c>
      <c r="E28" s="876"/>
      <c r="F28" s="877"/>
      <c r="G28" s="313"/>
      <c r="I28" s="186"/>
      <c r="N28" s="1"/>
      <c r="O28" s="130"/>
      <c r="P28" s="132"/>
      <c r="Q28" s="132"/>
      <c r="R28" s="132"/>
      <c r="S28" s="132"/>
      <c r="T28" s="132"/>
      <c r="Z28" s="115"/>
    </row>
    <row r="29" spans="1:59" ht="14.25" customHeight="1" thickTop="1" x14ac:dyDescent="0.25">
      <c r="A29" s="200" t="s">
        <v>119</v>
      </c>
      <c r="B29" s="197" t="s">
        <v>122</v>
      </c>
      <c r="C29" s="869" t="s">
        <v>351</v>
      </c>
      <c r="D29" s="870"/>
      <c r="E29" s="870"/>
      <c r="F29" s="871"/>
      <c r="G29" s="682"/>
      <c r="H29" s="144"/>
      <c r="I29" s="67"/>
      <c r="O29" s="130"/>
      <c r="P29" s="132"/>
      <c r="Q29" s="132"/>
      <c r="R29" s="132"/>
      <c r="S29" s="132"/>
      <c r="T29" s="132"/>
    </row>
    <row r="30" spans="1:59" ht="34.5" x14ac:dyDescent="0.25">
      <c r="A30" s="189" t="s">
        <v>6</v>
      </c>
      <c r="B30" s="192" t="s">
        <v>353</v>
      </c>
      <c r="C30" s="901" t="s">
        <v>351</v>
      </c>
      <c r="D30" s="902"/>
      <c r="E30" s="902"/>
      <c r="F30" s="903"/>
      <c r="G30" s="311"/>
      <c r="H30" s="144"/>
      <c r="I30" s="67"/>
      <c r="O30" s="130"/>
      <c r="P30" s="132"/>
      <c r="Q30" s="132"/>
      <c r="R30" s="132"/>
      <c r="S30" s="132"/>
      <c r="T30" s="132"/>
    </row>
    <row r="31" spans="1:59" s="23" customFormat="1" ht="14.25" customHeight="1" x14ac:dyDescent="0.25">
      <c r="A31" s="189" t="s">
        <v>8</v>
      </c>
      <c r="B31" s="192" t="s">
        <v>124</v>
      </c>
      <c r="C31" s="901" t="s">
        <v>351</v>
      </c>
      <c r="D31" s="902"/>
      <c r="E31" s="902"/>
      <c r="F31" s="903"/>
      <c r="G31" s="311"/>
      <c r="H31" s="144"/>
      <c r="I31" s="67"/>
      <c r="J31" s="27"/>
      <c r="K31" s="27"/>
      <c r="L31" s="27"/>
      <c r="M31" s="27"/>
      <c r="N31" s="27"/>
      <c r="O31" s="130"/>
      <c r="P31" s="132"/>
      <c r="Q31" s="132"/>
      <c r="R31" s="132"/>
      <c r="S31" s="132"/>
      <c r="T31" s="132"/>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row>
    <row r="32" spans="1:59" s="3" customFormat="1" ht="14.25" customHeight="1" x14ac:dyDescent="0.25">
      <c r="A32" s="189" t="s">
        <v>9</v>
      </c>
      <c r="B32" s="192" t="s">
        <v>125</v>
      </c>
      <c r="C32" s="901" t="s">
        <v>351</v>
      </c>
      <c r="D32" s="902"/>
      <c r="E32" s="902"/>
      <c r="F32" s="903"/>
      <c r="G32" s="311"/>
      <c r="H32" s="144"/>
      <c r="I32" s="67"/>
      <c r="J32" s="27"/>
      <c r="K32" s="27"/>
      <c r="L32" s="27"/>
      <c r="M32" s="27"/>
      <c r="N32" s="27"/>
      <c r="O32" s="130"/>
      <c r="P32" s="132"/>
      <c r="Q32" s="132"/>
      <c r="R32" s="132"/>
      <c r="S32" s="132"/>
      <c r="T32" s="132"/>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4:59" ht="13.5" hidden="1" customHeight="1" x14ac:dyDescent="0.25">
      <c r="D33" s="71"/>
      <c r="E33" s="69"/>
      <c r="F33" s="69"/>
      <c r="O33" s="130"/>
      <c r="P33" s="132"/>
      <c r="Q33" s="132"/>
      <c r="R33" s="132"/>
      <c r="S33" s="132"/>
      <c r="T33" s="132"/>
    </row>
    <row r="34" spans="4:59" ht="13.5" hidden="1" customHeight="1" x14ac:dyDescent="0.25">
      <c r="D34" s="71"/>
      <c r="E34" s="69"/>
      <c r="F34" s="69"/>
      <c r="O34" s="130"/>
      <c r="P34" s="132"/>
      <c r="Q34" s="132"/>
      <c r="R34" s="132"/>
      <c r="S34" s="132"/>
      <c r="T34" s="132"/>
    </row>
    <row r="35" spans="4:59" hidden="1" x14ac:dyDescent="0.25">
      <c r="D35" s="71"/>
      <c r="E35" s="69"/>
      <c r="F35" s="69"/>
      <c r="O35" s="130"/>
      <c r="P35" s="132"/>
      <c r="Q35" s="132"/>
      <c r="R35" s="132"/>
      <c r="S35" s="132"/>
      <c r="T35" s="132"/>
    </row>
    <row r="36" spans="4:59" ht="13" hidden="1" thickBot="1" x14ac:dyDescent="0.3">
      <c r="D36" s="71"/>
      <c r="E36" s="69"/>
      <c r="F36" s="69"/>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row>
    <row r="37" spans="4:59" ht="21.5" hidden="1" thickBot="1" x14ac:dyDescent="0.3">
      <c r="D37" s="71"/>
      <c r="E37" s="69"/>
      <c r="F37" s="69"/>
      <c r="N37" s="134" t="s">
        <v>155</v>
      </c>
      <c r="O37" s="135" t="s">
        <v>156</v>
      </c>
      <c r="P37" s="46"/>
      <c r="Q37" s="130"/>
      <c r="R37" s="131"/>
      <c r="S37" s="131"/>
      <c r="T37" s="131"/>
      <c r="U37" s="131"/>
      <c r="V37" s="131"/>
      <c r="W37" s="23"/>
      <c r="X37" s="23"/>
      <c r="Y37" s="23"/>
      <c r="Z37" s="23"/>
      <c r="AA37" s="23"/>
      <c r="AB37" s="23"/>
      <c r="AC37" s="23"/>
      <c r="AD37" s="23"/>
      <c r="AE37" s="23"/>
      <c r="AF37" s="23"/>
      <c r="AG37" s="23"/>
      <c r="AH37" s="23"/>
      <c r="AI37" s="23"/>
      <c r="AJ37" s="3"/>
      <c r="AK37" s="3"/>
      <c r="AL37" s="3"/>
      <c r="AM37" s="3"/>
      <c r="AN37" s="3"/>
      <c r="AO37" s="3"/>
      <c r="AP37" s="3"/>
      <c r="AQ37" s="3"/>
      <c r="AR37" s="3"/>
      <c r="AS37" s="3"/>
      <c r="AT37" s="3"/>
      <c r="AU37" s="3"/>
      <c r="AV37" s="3"/>
      <c r="AW37" s="3"/>
      <c r="AX37" s="3"/>
      <c r="AY37" s="3"/>
      <c r="AZ37" s="3"/>
      <c r="BA37" s="3"/>
      <c r="BB37" s="3"/>
      <c r="BC37" s="3"/>
      <c r="BD37" s="3"/>
      <c r="BE37" s="3"/>
      <c r="BF37" s="3"/>
      <c r="BG37" s="3"/>
    </row>
    <row r="38" spans="4:59" ht="13" hidden="1" thickBot="1" x14ac:dyDescent="0.3">
      <c r="D38" s="71"/>
      <c r="E38" s="69"/>
      <c r="F38" s="69"/>
      <c r="N38" s="136" t="s">
        <v>288</v>
      </c>
      <c r="O38" s="129">
        <v>25</v>
      </c>
      <c r="P38" s="45"/>
      <c r="Q38" s="130"/>
      <c r="R38" s="132"/>
      <c r="S38" s="132"/>
      <c r="T38" s="132"/>
      <c r="U38" s="132"/>
      <c r="V38" s="132"/>
      <c r="W38" s="3"/>
      <c r="X38" s="3"/>
      <c r="Y38" s="3"/>
      <c r="Z38" s="3"/>
      <c r="AA38" s="3"/>
      <c r="AB38" s="3"/>
      <c r="AC38" s="3"/>
      <c r="AD38" s="3"/>
      <c r="AE38" s="3"/>
      <c r="AF38" s="3"/>
      <c r="AG38" s="3"/>
      <c r="AH38" s="3"/>
      <c r="AI38" s="3"/>
    </row>
    <row r="39" spans="4:59" ht="13" hidden="1" thickBot="1" x14ac:dyDescent="0.3">
      <c r="D39" s="71"/>
      <c r="E39" s="69"/>
      <c r="F39" s="69"/>
      <c r="N39" s="137" t="s">
        <v>68</v>
      </c>
      <c r="O39" s="129">
        <v>30</v>
      </c>
      <c r="Q39" s="133"/>
      <c r="R39" s="132"/>
      <c r="S39" s="132"/>
      <c r="T39" s="132"/>
      <c r="U39" s="132"/>
      <c r="V39" s="132"/>
    </row>
    <row r="40" spans="4:59" hidden="1" x14ac:dyDescent="0.25">
      <c r="D40" s="71"/>
      <c r="E40" s="69"/>
      <c r="F40" s="69"/>
      <c r="P40" s="62" t="str">
        <f>IF(AND(D22&gt;=O38,D22&lt;O39,C22="Y"),"Met Min. Energy Savings for Gold Plus",IF(AND(D22="",C22="Y")," &lt;&lt;&lt; Please Enter % Saving ",IF(AND(D22="",C22="N"),"Not Applicable",IF(AND(D22=0,C22="N"),"Not Applicable",IF(AND(D22&gt;=30,C22="Y"),"Met Min. Energy Savings for Platinum",IF(AND(D22&lt;O38,C22="N"),"Is it Applicable?",IF(AND(D22&gt;=O38,D22&lt;O39,C22="N"),"Is it Applicable?",IF(AND(D22&gt;=O39,C22="N"),"Is it Applicable?",IF(AND(D22&lt;O38,C22="Y"),"Not Ok","Invalid")))))))))</f>
        <v>Not Applicable</v>
      </c>
    </row>
    <row r="41" spans="4:59" hidden="1" x14ac:dyDescent="0.25">
      <c r="D41" s="71"/>
      <c r="E41" s="69"/>
      <c r="F41" s="69"/>
      <c r="N41" s="899" t="s">
        <v>156</v>
      </c>
      <c r="O41" s="900"/>
      <c r="P41" s="62"/>
    </row>
    <row r="42" spans="4:59" hidden="1" x14ac:dyDescent="0.25">
      <c r="D42" s="71"/>
      <c r="E42" s="69"/>
      <c r="F42" s="69"/>
    </row>
    <row r="43" spans="4:59" hidden="1" x14ac:dyDescent="0.25">
      <c r="D43" s="71"/>
      <c r="E43" s="69"/>
      <c r="F43" s="69"/>
    </row>
    <row r="44" spans="4:59" hidden="1" x14ac:dyDescent="0.25">
      <c r="D44" s="71"/>
      <c r="E44" s="69"/>
      <c r="F44" s="69"/>
    </row>
    <row r="45" spans="4:59" hidden="1" x14ac:dyDescent="0.25">
      <c r="D45" s="71"/>
      <c r="E45" s="69"/>
      <c r="F45" s="69"/>
    </row>
    <row r="47" spans="4:59" hidden="1" x14ac:dyDescent="0.25">
      <c r="P47" s="39" t="s">
        <v>312</v>
      </c>
    </row>
    <row r="48" spans="4:59" hidden="1" x14ac:dyDescent="0.25">
      <c r="P48" s="39" t="s">
        <v>313</v>
      </c>
    </row>
    <row r="49" spans="15:18" ht="23" hidden="1" x14ac:dyDescent="0.25">
      <c r="O49" s="138"/>
      <c r="P49" s="7" t="s">
        <v>314</v>
      </c>
      <c r="Q49" s="139"/>
      <c r="R49" s="139"/>
    </row>
    <row r="50" spans="15:18" ht="23" hidden="1" x14ac:dyDescent="0.25">
      <c r="O50" s="57"/>
      <c r="P50" s="7" t="s">
        <v>315</v>
      </c>
      <c r="Q50" s="139"/>
      <c r="R50" s="139"/>
    </row>
    <row r="51" spans="15:18" ht="23" hidden="1" x14ac:dyDescent="0.25">
      <c r="O51" s="57"/>
      <c r="P51" s="7" t="s">
        <v>316</v>
      </c>
      <c r="Q51" s="139"/>
      <c r="R51" s="139"/>
    </row>
    <row r="52" spans="15:18" hidden="1" x14ac:dyDescent="0.25">
      <c r="O52" s="57"/>
      <c r="P52" s="139"/>
      <c r="Q52" s="139"/>
      <c r="R52" s="139"/>
    </row>
    <row r="53" spans="15:18" hidden="1" x14ac:dyDescent="0.25">
      <c r="O53" s="57"/>
      <c r="P53" s="139"/>
      <c r="Q53" s="139"/>
      <c r="R53" s="139"/>
    </row>
    <row r="54" spans="15:18" hidden="1" x14ac:dyDescent="0.25">
      <c r="O54" s="57"/>
      <c r="P54" s="139"/>
      <c r="Q54" s="139"/>
      <c r="R54" s="139"/>
    </row>
    <row r="55" spans="15:18" hidden="1" x14ac:dyDescent="0.25">
      <c r="O55" s="57"/>
      <c r="P55" s="139"/>
      <c r="Q55" s="139"/>
      <c r="R55" s="139"/>
    </row>
    <row r="56" spans="15:18" hidden="1" x14ac:dyDescent="0.25">
      <c r="O56" s="57"/>
      <c r="P56" s="139"/>
      <c r="Q56" s="139"/>
      <c r="R56" s="139"/>
    </row>
    <row r="57" spans="15:18" hidden="1" x14ac:dyDescent="0.25">
      <c r="O57" s="57"/>
      <c r="P57" s="139"/>
      <c r="Q57" s="139"/>
      <c r="R57" s="139"/>
    </row>
    <row r="58" spans="15:18" hidden="1" x14ac:dyDescent="0.25">
      <c r="O58" s="57"/>
      <c r="P58" s="139"/>
      <c r="Q58" s="139"/>
      <c r="R58" s="139"/>
    </row>
    <row r="59" spans="15:18" hidden="1" x14ac:dyDescent="0.25">
      <c r="O59" s="57"/>
      <c r="P59" s="139"/>
      <c r="Q59" s="139"/>
      <c r="R59" s="139"/>
    </row>
    <row r="60" spans="15:18" hidden="1" x14ac:dyDescent="0.25">
      <c r="O60" s="57"/>
      <c r="P60" s="139"/>
      <c r="Q60" s="139"/>
      <c r="R60" s="139"/>
    </row>
  </sheetData>
  <sheetProtection algorithmName="SHA-512" hashValue="AXmBfo8Uek0BsPBO90iEMUQp7qK6wVExpvQjURSn/sqauzJbNOfAeWuRQt8TX2gB3dy0nC0oM/cs4Wd77/yQgA==" saltValue="EBRGzt1sgsqkUARX+nzaPQ==" spinCount="100000" sheet="1" objects="1" scenarios="1" selectLockedCells="1"/>
  <protectedRanges>
    <protectedRange sqref="C22 C15:C17 C19 C13 C4:D9" name="input1"/>
  </protectedRanges>
  <mergeCells count="46">
    <mergeCell ref="A2:A9"/>
    <mergeCell ref="X3:Y3"/>
    <mergeCell ref="N15:N17"/>
    <mergeCell ref="O15:P15"/>
    <mergeCell ref="S15:S17"/>
    <mergeCell ref="T15:U15"/>
    <mergeCell ref="S3:U3"/>
    <mergeCell ref="Y17:Y19"/>
    <mergeCell ref="U18:U20"/>
    <mergeCell ref="N14:P14"/>
    <mergeCell ref="S14:U14"/>
    <mergeCell ref="X14:Y14"/>
    <mergeCell ref="O17:P17"/>
    <mergeCell ref="T17:U17"/>
    <mergeCell ref="A14:A17"/>
    <mergeCell ref="C2:G2"/>
    <mergeCell ref="Z22:Z25"/>
    <mergeCell ref="N23:O23"/>
    <mergeCell ref="N41:O41"/>
    <mergeCell ref="C32:F32"/>
    <mergeCell ref="N25:O25"/>
    <mergeCell ref="D22:E22"/>
    <mergeCell ref="N26:O26"/>
    <mergeCell ref="C31:F31"/>
    <mergeCell ref="C30:F30"/>
    <mergeCell ref="C23:F23"/>
    <mergeCell ref="D27:F27"/>
    <mergeCell ref="D26:F26"/>
    <mergeCell ref="D25:F25"/>
    <mergeCell ref="A21:A22"/>
    <mergeCell ref="B21:B22"/>
    <mergeCell ref="D21:E21"/>
    <mergeCell ref="C11:G11"/>
    <mergeCell ref="E12:F12"/>
    <mergeCell ref="E13:F13"/>
    <mergeCell ref="D19:E19"/>
    <mergeCell ref="A18:A19"/>
    <mergeCell ref="B18:B19"/>
    <mergeCell ref="D18:E18"/>
    <mergeCell ref="C20:F20"/>
    <mergeCell ref="D3:E3"/>
    <mergeCell ref="C6:G6"/>
    <mergeCell ref="C10:F10"/>
    <mergeCell ref="C29:F29"/>
    <mergeCell ref="D24:F24"/>
    <mergeCell ref="D28:F28"/>
  </mergeCells>
  <conditionalFormatting sqref="A1:G1 A2:C2 A3:G23 A24:D28 G24:G28 A29:G1048576">
    <cfRule type="cellIs" dxfId="22" priority="3" operator="equal">
      <formula>"Not Applicable"</formula>
    </cfRule>
  </conditionalFormatting>
  <conditionalFormatting sqref="A1:XFD1 A2:C2 H2:XFD2 A3:XFD21 A22:G22 I22:XFD22 A23:XFD23 A24:D28 G24:XFD28 A29:XFD1048576">
    <cfRule type="cellIs" dxfId="21" priority="1" operator="equal">
      <formula>"Is it applicable"</formula>
    </cfRule>
    <cfRule type="cellIs" dxfId="20" priority="2" operator="equal">
      <formula>"Not Applicable"</formula>
    </cfRule>
    <cfRule type="cellIs" dxfId="19" priority="4" operator="equal">
      <formula>"Not OK"</formula>
    </cfRule>
  </conditionalFormatting>
  <dataValidations count="4">
    <dataValidation type="list" allowBlank="1" showInputMessage="1" showErrorMessage="1" sqref="C4:C5 C19 C22 C15:C17 C13 C7:C9" xr:uid="{00000000-0002-0000-0200-000000000000}">
      <formula1>"Y,N"</formula1>
    </dataValidation>
    <dataValidation type="list" allowBlank="1" showInputMessage="1" showErrorMessage="1" sqref="K5 C29:F32 D25:D28 G25 C20:F20" xr:uid="{00000000-0002-0000-0200-000001000000}">
      <formula1>$J$5:$J$8</formula1>
    </dataValidation>
    <dataValidation type="list" allowBlank="1" showInputMessage="1" showErrorMessage="1" sqref="C10:F10" xr:uid="{00000000-0002-0000-0200-000002000000}">
      <formula1>J5:J8</formula1>
    </dataValidation>
    <dataValidation type="list" allowBlank="1" showInputMessage="1" showErrorMessage="1" sqref="C26:C28" xr:uid="{00000000-0002-0000-0200-000004000000}">
      <formula1>$J$26:$J$30</formula1>
    </dataValidation>
  </dataValidations>
  <pageMargins left="0.39370078740157483" right="0.39370078740157483" top="0.31496062992125984" bottom="0.31496062992125984" header="0.31496062992125984" footer="0.23622047244094491"/>
  <pageSetup orientation="portrait" r:id="rId1"/>
  <headerFooter>
    <oddFooter>&amp;RPage &amp;P</oddFooter>
  </headerFooter>
  <colBreaks count="1" manualBreakCount="1">
    <brk id="7"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87"/>
  <sheetViews>
    <sheetView view="pageBreakPreview" zoomScale="120" zoomScaleNormal="100" zoomScaleSheetLayoutView="120" workbookViewId="0">
      <selection activeCell="E16" sqref="E16"/>
    </sheetView>
  </sheetViews>
  <sheetFormatPr defaultColWidth="0" defaultRowHeight="12.5" zeroHeight="1" x14ac:dyDescent="0.25"/>
  <cols>
    <col min="1" max="1" width="6" style="5" customWidth="1"/>
    <col min="2" max="2" width="40.1796875" style="58" customWidth="1"/>
    <col min="3" max="3" width="10.81640625" style="66" bestFit="1" customWidth="1"/>
    <col min="4" max="4" width="10.1796875" style="406" customWidth="1"/>
    <col min="5" max="5" width="13.81640625" style="406" customWidth="1"/>
    <col min="6" max="6" width="11.81640625" style="70" customWidth="1"/>
    <col min="7" max="7" width="0.1796875" style="27" customWidth="1"/>
    <col min="8" max="9" width="11.81640625" style="27" hidden="1" customWidth="1"/>
    <col min="10" max="10" width="11.81640625" style="86" hidden="1" customWidth="1"/>
    <col min="11" max="25" width="11.81640625" style="27" hidden="1" customWidth="1"/>
    <col min="26" max="16384" width="11.7265625" style="27" hidden="1"/>
  </cols>
  <sheetData>
    <row r="1" spans="1:18" x14ac:dyDescent="0.25">
      <c r="A1" s="531" t="s">
        <v>340</v>
      </c>
      <c r="B1" s="532"/>
      <c r="C1" s="533"/>
      <c r="D1" s="534"/>
      <c r="E1" s="534"/>
      <c r="F1" s="535"/>
      <c r="G1" s="67"/>
      <c r="H1" s="67"/>
    </row>
    <row r="2" spans="1:18" s="45" customFormat="1" ht="23" x14ac:dyDescent="0.25">
      <c r="A2" s="21">
        <v>1.1000000000000001</v>
      </c>
      <c r="B2" s="22" t="s">
        <v>7</v>
      </c>
      <c r="C2" s="33" t="s">
        <v>66</v>
      </c>
      <c r="D2" s="33" t="s">
        <v>69</v>
      </c>
      <c r="E2" s="33" t="s">
        <v>53</v>
      </c>
      <c r="F2" s="299" t="s">
        <v>51</v>
      </c>
      <c r="G2" s="498"/>
      <c r="H2" s="67"/>
      <c r="I2" s="27"/>
      <c r="J2" s="86"/>
      <c r="K2" s="27"/>
      <c r="L2" s="27"/>
      <c r="M2" s="27"/>
      <c r="N2" s="27"/>
      <c r="O2" s="27"/>
      <c r="P2" s="27"/>
      <c r="Q2" s="27"/>
      <c r="R2" s="27"/>
    </row>
    <row r="3" spans="1:18" s="26" customFormat="1" x14ac:dyDescent="0.25">
      <c r="A3" s="2"/>
      <c r="B3" s="63"/>
      <c r="C3" s="65"/>
      <c r="D3" s="424">
        <v>10</v>
      </c>
      <c r="E3" s="424">
        <f>MIN(10,E4+E5+E10+E25)</f>
        <v>0</v>
      </c>
      <c r="F3" s="606"/>
      <c r="G3" s="67"/>
      <c r="H3" s="67"/>
      <c r="I3" s="27"/>
      <c r="J3" s="86"/>
      <c r="K3" s="27"/>
      <c r="L3" s="27"/>
      <c r="M3" s="499"/>
      <c r="N3" s="500"/>
      <c r="O3" s="501"/>
    </row>
    <row r="4" spans="1:18" s="45" customFormat="1" ht="21.75" customHeight="1" x14ac:dyDescent="0.25">
      <c r="A4" s="248" t="s">
        <v>75</v>
      </c>
      <c r="B4" s="249" t="s">
        <v>126</v>
      </c>
      <c r="C4" s="147"/>
      <c r="D4" s="426">
        <v>1</v>
      </c>
      <c r="E4" s="426">
        <f>H4</f>
        <v>0</v>
      </c>
      <c r="F4" s="608"/>
      <c r="G4" s="67" t="b">
        <v>0</v>
      </c>
      <c r="H4" s="67">
        <f>IF(G4,1,0)</f>
        <v>0</v>
      </c>
      <c r="I4" s="27"/>
      <c r="J4" s="86"/>
      <c r="K4" s="27"/>
      <c r="L4" s="27"/>
    </row>
    <row r="5" spans="1:18" s="26" customFormat="1" ht="24" customHeight="1" x14ac:dyDescent="0.25">
      <c r="A5" s="249" t="s">
        <v>76</v>
      </c>
      <c r="B5" s="577" t="s">
        <v>378</v>
      </c>
      <c r="C5" s="251"/>
      <c r="D5" s="426">
        <v>5</v>
      </c>
      <c r="E5" s="427">
        <f>MIN(5,H6+H7+H8+H9)</f>
        <v>0</v>
      </c>
      <c r="F5" s="605"/>
      <c r="G5" s="67" t="b">
        <v>0</v>
      </c>
      <c r="H5" s="67">
        <f>IF(G5,5,0)</f>
        <v>0</v>
      </c>
      <c r="I5" s="27"/>
      <c r="J5" s="86"/>
      <c r="K5" s="27"/>
      <c r="L5" s="27"/>
    </row>
    <row r="6" spans="1:18" s="26" customFormat="1" x14ac:dyDescent="0.25">
      <c r="A6" s="948" t="s">
        <v>158</v>
      </c>
      <c r="B6" s="949"/>
      <c r="C6" s="147"/>
      <c r="D6" s="386">
        <v>2</v>
      </c>
      <c r="E6" s="662"/>
      <c r="F6" s="936"/>
      <c r="G6" s="67" t="b">
        <v>0</v>
      </c>
      <c r="H6" s="67">
        <f>IF(G6,2,0)</f>
        <v>0</v>
      </c>
      <c r="I6" s="27"/>
      <c r="J6" s="86"/>
      <c r="L6" s="59"/>
    </row>
    <row r="7" spans="1:18" s="26" customFormat="1" x14ac:dyDescent="0.25">
      <c r="A7" s="948" t="s">
        <v>159</v>
      </c>
      <c r="B7" s="949"/>
      <c r="C7" s="148"/>
      <c r="D7" s="386">
        <v>2</v>
      </c>
      <c r="E7" s="659"/>
      <c r="F7" s="936"/>
      <c r="G7" s="67" t="b">
        <v>0</v>
      </c>
      <c r="H7" s="67">
        <f>IF(G7,2,0)</f>
        <v>0</v>
      </c>
      <c r="I7" s="27"/>
      <c r="J7" s="86"/>
    </row>
    <row r="8" spans="1:18" s="45" customFormat="1" x14ac:dyDescent="0.25">
      <c r="A8" s="948" t="s">
        <v>160</v>
      </c>
      <c r="B8" s="949"/>
      <c r="C8" s="148"/>
      <c r="D8" s="386">
        <v>1</v>
      </c>
      <c r="E8" s="659"/>
      <c r="F8" s="936"/>
      <c r="G8" s="67" t="b">
        <v>0</v>
      </c>
      <c r="H8" s="67">
        <f>IF(G8,1,0)</f>
        <v>0</v>
      </c>
      <c r="I8" s="62"/>
      <c r="J8" s="502"/>
      <c r="K8" s="503"/>
      <c r="L8" s="26"/>
    </row>
    <row r="9" spans="1:18" s="45" customFormat="1" x14ac:dyDescent="0.25">
      <c r="A9" s="950" t="s">
        <v>161</v>
      </c>
      <c r="B9" s="951"/>
      <c r="C9" s="148"/>
      <c r="D9" s="428">
        <v>1</v>
      </c>
      <c r="E9" s="661"/>
      <c r="F9" s="937"/>
      <c r="G9" s="67" t="b">
        <v>0</v>
      </c>
      <c r="H9" s="67">
        <f>IF(G9,1,0)</f>
        <v>0</v>
      </c>
      <c r="I9" s="62"/>
      <c r="J9" s="502"/>
      <c r="K9" s="504"/>
    </row>
    <row r="10" spans="1:18" s="26" customFormat="1" x14ac:dyDescent="0.25">
      <c r="A10" s="249" t="s">
        <v>77</v>
      </c>
      <c r="B10" s="938" t="s">
        <v>379</v>
      </c>
      <c r="C10" s="939"/>
      <c r="D10" s="425">
        <v>2</v>
      </c>
      <c r="E10" s="426">
        <f>G10</f>
        <v>0</v>
      </c>
      <c r="F10" s="667"/>
      <c r="G10" s="505">
        <f>MIN(2,SUM(G11:G22))</f>
        <v>0</v>
      </c>
      <c r="H10" s="67"/>
      <c r="I10" s="62"/>
      <c r="J10" s="502"/>
      <c r="K10" s="504"/>
      <c r="L10" s="45"/>
      <c r="M10" s="506"/>
      <c r="N10" s="506"/>
      <c r="O10" s="506"/>
    </row>
    <row r="11" spans="1:18" s="26" customFormat="1" ht="17.25" customHeight="1" x14ac:dyDescent="0.25">
      <c r="A11" s="940" t="s">
        <v>339</v>
      </c>
      <c r="B11" s="941"/>
      <c r="C11" s="942"/>
      <c r="D11" s="943"/>
      <c r="E11" s="664"/>
      <c r="F11" s="242"/>
      <c r="G11" s="507"/>
      <c r="H11" s="67"/>
      <c r="I11" s="508"/>
      <c r="J11" s="508"/>
      <c r="K11" s="509" t="s">
        <v>175</v>
      </c>
      <c r="L11" s="506"/>
      <c r="M11" s="506"/>
      <c r="N11" s="506"/>
      <c r="O11" s="506"/>
    </row>
    <row r="12" spans="1:18" s="26" customFormat="1" ht="25.5" customHeight="1" x14ac:dyDescent="0.25">
      <c r="A12" s="944" t="s">
        <v>362</v>
      </c>
      <c r="B12" s="945"/>
      <c r="C12" s="786">
        <v>0</v>
      </c>
      <c r="D12" s="429" t="s">
        <v>178</v>
      </c>
      <c r="E12" s="660"/>
      <c r="F12" s="663"/>
      <c r="G12" s="510">
        <f>C12*0.25</f>
        <v>0</v>
      </c>
      <c r="H12" s="511"/>
      <c r="I12" s="508"/>
      <c r="J12" s="508"/>
      <c r="K12" s="506"/>
      <c r="L12" s="506"/>
      <c r="M12" s="506"/>
      <c r="N12" s="506"/>
      <c r="O12" s="506"/>
    </row>
    <row r="13" spans="1:18" s="26" customFormat="1" ht="30.75" customHeight="1" x14ac:dyDescent="0.25">
      <c r="A13" s="946" t="s">
        <v>297</v>
      </c>
      <c r="B13" s="947"/>
      <c r="C13" s="787">
        <v>0</v>
      </c>
      <c r="D13" s="430" t="s">
        <v>179</v>
      </c>
      <c r="E13" s="660"/>
      <c r="F13" s="663"/>
      <c r="G13" s="510">
        <f>C13*0.5</f>
        <v>0</v>
      </c>
      <c r="H13" s="511"/>
      <c r="I13" s="508"/>
      <c r="J13" s="508"/>
      <c r="K13" s="506"/>
      <c r="L13" s="506"/>
      <c r="M13" s="506"/>
      <c r="N13" s="506"/>
      <c r="O13" s="506"/>
    </row>
    <row r="14" spans="1:18" s="26" customFormat="1" x14ac:dyDescent="0.25">
      <c r="A14" s="944" t="s">
        <v>177</v>
      </c>
      <c r="B14" s="952"/>
      <c r="C14" s="953"/>
      <c r="D14" s="954"/>
      <c r="E14" s="660"/>
      <c r="F14" s="663"/>
      <c r="G14" s="512"/>
      <c r="H14" s="511"/>
      <c r="I14" s="508"/>
      <c r="J14" s="508"/>
      <c r="K14" s="506"/>
      <c r="L14" s="506"/>
      <c r="M14" s="506"/>
      <c r="N14" s="506"/>
      <c r="O14" s="506"/>
    </row>
    <row r="15" spans="1:18" s="26" customFormat="1" ht="21" x14ac:dyDescent="0.25">
      <c r="A15" s="955" t="s">
        <v>333</v>
      </c>
      <c r="B15" s="956"/>
      <c r="C15" s="107"/>
      <c r="D15" s="430" t="s">
        <v>178</v>
      </c>
      <c r="E15" s="660"/>
      <c r="F15" s="663"/>
      <c r="G15" s="512">
        <f>SUM(H16:H20)</f>
        <v>0</v>
      </c>
      <c r="H15" s="511"/>
      <c r="I15" s="508"/>
      <c r="J15" s="508"/>
      <c r="K15" s="506"/>
      <c r="L15" s="506"/>
      <c r="M15" s="506"/>
      <c r="N15" s="506"/>
      <c r="O15" s="506"/>
    </row>
    <row r="16" spans="1:18" s="26" customFormat="1" x14ac:dyDescent="0.25">
      <c r="A16" s="213" t="s">
        <v>334</v>
      </c>
      <c r="B16" s="214" t="s">
        <v>328</v>
      </c>
      <c r="C16" s="107"/>
      <c r="D16" s="578"/>
      <c r="E16" s="660"/>
      <c r="F16" s="663"/>
      <c r="G16" s="512" t="b">
        <v>0</v>
      </c>
      <c r="H16" s="511">
        <f>IF(G16=TRUE,0.25,0)</f>
        <v>0</v>
      </c>
      <c r="I16" s="508"/>
      <c r="J16" s="508"/>
      <c r="K16" s="506"/>
      <c r="L16" s="506"/>
      <c r="M16" s="506"/>
      <c r="N16" s="506"/>
      <c r="O16" s="506"/>
    </row>
    <row r="17" spans="1:15" s="26" customFormat="1" x14ac:dyDescent="0.25">
      <c r="A17" s="213" t="s">
        <v>334</v>
      </c>
      <c r="B17" s="214" t="s">
        <v>329</v>
      </c>
      <c r="C17" s="107"/>
      <c r="D17" s="578"/>
      <c r="E17" s="660"/>
      <c r="F17" s="663"/>
      <c r="G17" s="512" t="b">
        <v>0</v>
      </c>
      <c r="H17" s="511">
        <f t="shared" ref="H17:H19" si="0">IF(G17=TRUE,0.25,0)</f>
        <v>0</v>
      </c>
      <c r="I17" s="508"/>
      <c r="J17" s="508"/>
      <c r="K17" s="506"/>
      <c r="L17" s="506"/>
      <c r="M17" s="506"/>
      <c r="N17" s="506"/>
      <c r="O17" s="506"/>
    </row>
    <row r="18" spans="1:15" s="26" customFormat="1" x14ac:dyDescent="0.25">
      <c r="A18" s="213" t="s">
        <v>334</v>
      </c>
      <c r="B18" s="214" t="s">
        <v>331</v>
      </c>
      <c r="C18" s="107"/>
      <c r="D18" s="578"/>
      <c r="E18" s="660"/>
      <c r="F18" s="663"/>
      <c r="G18" s="512" t="b">
        <v>0</v>
      </c>
      <c r="H18" s="511">
        <f t="shared" si="0"/>
        <v>0</v>
      </c>
      <c r="I18" s="508"/>
      <c r="J18" s="508"/>
      <c r="K18" s="506"/>
      <c r="L18" s="506"/>
      <c r="M18" s="506"/>
      <c r="N18" s="506"/>
      <c r="O18" s="506"/>
    </row>
    <row r="19" spans="1:15" s="26" customFormat="1" ht="12.75" customHeight="1" x14ac:dyDescent="0.25">
      <c r="A19" s="213" t="s">
        <v>334</v>
      </c>
      <c r="B19" s="214" t="s">
        <v>332</v>
      </c>
      <c r="C19" s="107"/>
      <c r="D19" s="578"/>
      <c r="E19" s="660"/>
      <c r="F19" s="663"/>
      <c r="G19" s="512" t="b">
        <v>0</v>
      </c>
      <c r="H19" s="511">
        <f t="shared" si="0"/>
        <v>0</v>
      </c>
      <c r="I19" s="508"/>
      <c r="J19" s="508"/>
      <c r="K19" s="506"/>
      <c r="L19" s="506"/>
      <c r="M19" s="506"/>
      <c r="N19" s="506"/>
      <c r="O19" s="506"/>
    </row>
    <row r="20" spans="1:15" s="26" customFormat="1" ht="12.75" customHeight="1" x14ac:dyDescent="0.25">
      <c r="A20" s="215" t="s">
        <v>334</v>
      </c>
      <c r="B20" s="216" t="s">
        <v>330</v>
      </c>
      <c r="C20" s="107"/>
      <c r="D20" s="431"/>
      <c r="E20" s="660"/>
      <c r="F20" s="663"/>
      <c r="G20" s="512" t="b">
        <v>0</v>
      </c>
      <c r="H20" s="511">
        <f>IF(G20=TRUE,0.25,0)</f>
        <v>0</v>
      </c>
      <c r="I20" s="508"/>
      <c r="J20" s="508"/>
      <c r="K20" s="506"/>
      <c r="L20" s="506"/>
      <c r="M20" s="506"/>
      <c r="N20" s="506"/>
      <c r="O20" s="506"/>
    </row>
    <row r="21" spans="1:15" s="26" customFormat="1" ht="17.25" customHeight="1" x14ac:dyDescent="0.25">
      <c r="A21" s="944" t="s">
        <v>173</v>
      </c>
      <c r="B21" s="957"/>
      <c r="C21" s="107">
        <v>0</v>
      </c>
      <c r="D21" s="429" t="s">
        <v>179</v>
      </c>
      <c r="E21" s="660"/>
      <c r="F21" s="663"/>
      <c r="G21" s="512">
        <f>MIN(2,(C21*0.5))</f>
        <v>0</v>
      </c>
      <c r="H21" s="511"/>
      <c r="I21" s="508"/>
      <c r="J21" s="508"/>
      <c r="K21" s="506"/>
      <c r="L21" s="506"/>
      <c r="M21" s="506"/>
      <c r="N21" s="506"/>
      <c r="O21" s="506"/>
    </row>
    <row r="22" spans="1:15" s="26" customFormat="1" ht="22.5" customHeight="1" x14ac:dyDescent="0.25">
      <c r="A22" s="961" t="s">
        <v>335</v>
      </c>
      <c r="B22" s="962"/>
      <c r="C22" s="206"/>
      <c r="D22" s="432"/>
      <c r="E22" s="660"/>
      <c r="F22" s="663"/>
      <c r="G22" s="512">
        <f>MIN(1,IF(G23,0.5,0)+IF(G24,1,0))</f>
        <v>0</v>
      </c>
      <c r="H22" s="511"/>
      <c r="I22" s="508"/>
      <c r="J22" s="508"/>
      <c r="K22" s="506"/>
      <c r="L22" s="506"/>
      <c r="M22" s="324"/>
      <c r="N22" s="324"/>
    </row>
    <row r="23" spans="1:15" s="26" customFormat="1" ht="24" customHeight="1" x14ac:dyDescent="0.25">
      <c r="A23" s="946" t="s">
        <v>174</v>
      </c>
      <c r="B23" s="958"/>
      <c r="C23" s="149"/>
      <c r="D23" s="578" t="s">
        <v>180</v>
      </c>
      <c r="E23" s="660"/>
      <c r="F23" s="663"/>
      <c r="G23" s="513" t="b">
        <v>0</v>
      </c>
      <c r="H23" s="511"/>
      <c r="I23" s="508"/>
      <c r="J23" s="508"/>
      <c r="K23" s="324"/>
      <c r="L23" s="324"/>
      <c r="M23" s="506"/>
      <c r="N23" s="506"/>
      <c r="O23" s="506"/>
    </row>
    <row r="24" spans="1:15" s="26" customFormat="1" x14ac:dyDescent="0.25">
      <c r="A24" s="959" t="s">
        <v>176</v>
      </c>
      <c r="B24" s="960"/>
      <c r="C24" s="150"/>
      <c r="D24" s="433"/>
      <c r="E24" s="665"/>
      <c r="F24" s="666"/>
      <c r="G24" s="513" t="b">
        <v>0</v>
      </c>
      <c r="H24" s="511"/>
      <c r="I24" s="508"/>
      <c r="J24" s="508"/>
      <c r="K24" s="324"/>
      <c r="L24" s="506"/>
      <c r="M24" s="324"/>
      <c r="N24" s="324"/>
    </row>
    <row r="25" spans="1:15" s="26" customFormat="1" x14ac:dyDescent="0.25">
      <c r="A25" s="249" t="s">
        <v>78</v>
      </c>
      <c r="B25" s="938" t="s">
        <v>381</v>
      </c>
      <c r="C25" s="939"/>
      <c r="D25" s="425">
        <v>2</v>
      </c>
      <c r="E25" s="426">
        <f>MIN(2,G25)</f>
        <v>0</v>
      </c>
      <c r="F25" s="667"/>
      <c r="G25" s="513">
        <f>IF(G26,0.5,0)+IF(G27,1,0)+IF(G28,1,0)</f>
        <v>0</v>
      </c>
      <c r="H25" s="511"/>
      <c r="I25" s="67"/>
      <c r="J25" s="86"/>
      <c r="L25" s="324"/>
      <c r="M25" s="506"/>
      <c r="N25" s="506"/>
      <c r="O25" s="506"/>
    </row>
    <row r="26" spans="1:15" s="26" customFormat="1" ht="15" customHeight="1" x14ac:dyDescent="0.25">
      <c r="A26" s="961" t="s">
        <v>169</v>
      </c>
      <c r="B26" s="963"/>
      <c r="C26" s="152"/>
      <c r="D26" s="386">
        <v>0.5</v>
      </c>
      <c r="E26" s="677"/>
      <c r="F26" s="936"/>
      <c r="G26" s="67" t="b">
        <v>0</v>
      </c>
      <c r="H26" s="67"/>
      <c r="I26" s="67"/>
      <c r="J26" s="86"/>
      <c r="L26" s="506"/>
      <c r="M26" s="324"/>
      <c r="N26" s="324"/>
    </row>
    <row r="27" spans="1:15" s="44" customFormat="1" ht="15" customHeight="1" x14ac:dyDescent="0.25">
      <c r="A27" s="964" t="s">
        <v>168</v>
      </c>
      <c r="B27" s="965"/>
      <c r="C27" s="151"/>
      <c r="D27" s="386">
        <v>1</v>
      </c>
      <c r="E27" s="678"/>
      <c r="F27" s="936"/>
      <c r="G27" s="67" t="b">
        <v>0</v>
      </c>
      <c r="H27" s="67"/>
      <c r="I27" s="67"/>
      <c r="J27" s="86"/>
      <c r="K27" s="26"/>
      <c r="L27" s="324"/>
    </row>
    <row r="28" spans="1:15" s="44" customFormat="1" ht="15" customHeight="1" x14ac:dyDescent="0.25">
      <c r="A28" s="959" t="s">
        <v>170</v>
      </c>
      <c r="B28" s="966"/>
      <c r="C28" s="148"/>
      <c r="D28" s="386">
        <v>1</v>
      </c>
      <c r="E28" s="668"/>
      <c r="F28" s="937"/>
      <c r="G28" s="67" t="b">
        <v>0</v>
      </c>
      <c r="H28" s="67"/>
      <c r="I28" s="514"/>
      <c r="J28" s="508"/>
      <c r="K28" s="514"/>
      <c r="L28" s="514"/>
    </row>
    <row r="29" spans="1:15" s="45" customFormat="1" ht="23" x14ac:dyDescent="0.25">
      <c r="A29" s="72">
        <v>1.2</v>
      </c>
      <c r="B29" s="68" t="s">
        <v>12</v>
      </c>
      <c r="C29" s="161" t="s">
        <v>66</v>
      </c>
      <c r="D29" s="161" t="s">
        <v>69</v>
      </c>
      <c r="E29" s="297" t="s">
        <v>53</v>
      </c>
      <c r="F29" s="297" t="s">
        <v>51</v>
      </c>
      <c r="G29" s="515"/>
      <c r="H29" s="515"/>
      <c r="I29" s="514"/>
      <c r="J29" s="508"/>
      <c r="K29" s="514"/>
      <c r="L29" s="514"/>
    </row>
    <row r="30" spans="1:15" s="45" customFormat="1" ht="12.75" customHeight="1" x14ac:dyDescent="0.25">
      <c r="A30" s="76"/>
      <c r="B30" s="77"/>
      <c r="C30" s="78"/>
      <c r="D30" s="79">
        <v>20</v>
      </c>
      <c r="E30" s="298">
        <f>E31+E48</f>
        <v>0</v>
      </c>
      <c r="F30" s="669"/>
      <c r="G30" s="515"/>
      <c r="H30" s="515"/>
      <c r="I30" s="27"/>
      <c r="J30" s="86"/>
      <c r="K30" s="27"/>
      <c r="L30" s="27"/>
    </row>
    <row r="31" spans="1:15" s="45" customFormat="1" ht="11.25" customHeight="1" x14ac:dyDescent="0.25">
      <c r="A31" s="249" t="s">
        <v>79</v>
      </c>
      <c r="B31" s="577" t="s">
        <v>382</v>
      </c>
      <c r="C31" s="250"/>
      <c r="D31" s="425">
        <v>17</v>
      </c>
      <c r="E31" s="426">
        <f>H31</f>
        <v>0</v>
      </c>
      <c r="F31" s="670"/>
      <c r="G31" s="67"/>
      <c r="H31" s="516">
        <f>MIN(17,SUM(H32:H37,H40+H44))</f>
        <v>0</v>
      </c>
      <c r="I31" s="27"/>
      <c r="J31" s="86"/>
      <c r="K31" s="27"/>
      <c r="L31" s="27"/>
    </row>
    <row r="32" spans="1:15" s="45" customFormat="1" ht="15" customHeight="1" x14ac:dyDescent="0.25">
      <c r="A32" s="973" t="s">
        <v>384</v>
      </c>
      <c r="B32" s="974"/>
      <c r="C32" s="314"/>
      <c r="D32" s="429">
        <v>1</v>
      </c>
      <c r="E32" s="975"/>
      <c r="F32" s="231"/>
      <c r="G32" s="67" t="b">
        <v>0</v>
      </c>
      <c r="H32" s="67">
        <f>IF(G32,1,0)</f>
        <v>0</v>
      </c>
      <c r="I32" s="27"/>
      <c r="J32" s="86"/>
      <c r="K32" s="27"/>
      <c r="L32" s="27"/>
    </row>
    <row r="33" spans="1:14" x14ac:dyDescent="0.25">
      <c r="A33" s="961" t="s">
        <v>383</v>
      </c>
      <c r="B33" s="978"/>
      <c r="C33" s="315"/>
      <c r="D33" s="430"/>
      <c r="E33" s="976"/>
      <c r="F33" s="232"/>
      <c r="G33" s="67"/>
      <c r="H33" s="67">
        <f>MIN(1,IF(ISNUMBER(SEARCH("TRUE",G34)), "0.5", "0")+IF(ISNUMBER(SEARCH("TRUE",G35)), "1", "0"))</f>
        <v>0</v>
      </c>
      <c r="M33" s="517"/>
    </row>
    <row r="34" spans="1:14" s="45" customFormat="1" x14ac:dyDescent="0.25">
      <c r="A34" s="964" t="s">
        <v>171</v>
      </c>
      <c r="B34" s="979"/>
      <c r="C34" s="316"/>
      <c r="D34" s="431">
        <v>0.5</v>
      </c>
      <c r="E34" s="976"/>
      <c r="F34" s="615"/>
      <c r="G34" s="67" t="b">
        <v>0</v>
      </c>
      <c r="H34" s="67"/>
      <c r="I34" s="27"/>
      <c r="J34" s="86"/>
      <c r="K34" s="27"/>
      <c r="L34" s="27"/>
    </row>
    <row r="35" spans="1:14" ht="16.5" customHeight="1" x14ac:dyDescent="0.25">
      <c r="A35" s="959" t="s">
        <v>172</v>
      </c>
      <c r="B35" s="980"/>
      <c r="C35" s="153"/>
      <c r="D35" s="429">
        <v>1</v>
      </c>
      <c r="E35" s="976"/>
      <c r="F35" s="616"/>
      <c r="G35" s="67" t="b">
        <v>0</v>
      </c>
      <c r="H35" s="67"/>
    </row>
    <row r="36" spans="1:14" ht="62.25" customHeight="1" x14ac:dyDescent="0.25">
      <c r="A36" s="973" t="s">
        <v>450</v>
      </c>
      <c r="B36" s="981"/>
      <c r="C36" s="783">
        <v>0</v>
      </c>
      <c r="D36" s="386" t="s">
        <v>354</v>
      </c>
      <c r="E36" s="976"/>
      <c r="F36" s="617"/>
      <c r="G36" s="67"/>
      <c r="H36" s="27">
        <f>IF(AND(C36&gt;=70,C36&lt;80),1,IF(AND(C36&gt;=80,C36&lt;90),2,IF(C36&gt;=90,3,0)))</f>
        <v>0</v>
      </c>
      <c r="J36" s="518"/>
    </row>
    <row r="37" spans="1:14" x14ac:dyDescent="0.25">
      <c r="A37" s="982" t="s">
        <v>385</v>
      </c>
      <c r="B37" s="983"/>
      <c r="C37" s="74"/>
      <c r="D37" s="386">
        <v>4</v>
      </c>
      <c r="E37" s="976"/>
      <c r="F37" s="73"/>
      <c r="G37" s="67"/>
      <c r="H37" s="67">
        <f>MIN(4,SUM(H38:H39))</f>
        <v>0</v>
      </c>
      <c r="J37" s="518"/>
      <c r="M37" s="321"/>
      <c r="N37" s="519"/>
    </row>
    <row r="38" spans="1:14" ht="34.5" customHeight="1" x14ac:dyDescent="0.25">
      <c r="A38" s="964" t="s">
        <v>404</v>
      </c>
      <c r="B38" s="979"/>
      <c r="C38" s="784">
        <v>0</v>
      </c>
      <c r="D38" s="386" t="s">
        <v>363</v>
      </c>
      <c r="E38" s="976"/>
      <c r="F38" s="615"/>
      <c r="G38" s="67"/>
      <c r="H38" s="67">
        <f>IF(AND(C38&gt;=50,C38&lt;100),0.5,IF(AND(C38&gt;=100,C38&lt;150),1,IF(AND(C38&gt;=150,C38&lt;200),1.5,IF(AND(C38&gt;=200,C38&lt;250),2,IF(AND(C38&gt;=250,C38&lt;300),2.5,IF(AND(C38&gt;=300,C38&lt;350),3,IF(AND(C38&gt;=350,C38&lt;400),3.5,IF(C38&gt;=400,4,0))))))))</f>
        <v>0</v>
      </c>
      <c r="J38" s="518"/>
      <c r="M38" s="321"/>
      <c r="N38" s="519"/>
    </row>
    <row r="39" spans="1:14" ht="28.5" customHeight="1" x14ac:dyDescent="0.25">
      <c r="A39" s="982" t="s">
        <v>162</v>
      </c>
      <c r="B39" s="984"/>
      <c r="C39" s="106"/>
      <c r="D39" s="429">
        <v>2</v>
      </c>
      <c r="E39" s="976"/>
      <c r="F39" s="615"/>
      <c r="G39" s="67" t="b">
        <v>0</v>
      </c>
      <c r="H39" s="67">
        <f>IF(G39,2,0)</f>
        <v>0</v>
      </c>
      <c r="J39" s="518"/>
      <c r="M39" s="321"/>
      <c r="N39" s="519"/>
    </row>
    <row r="40" spans="1:14" ht="18" customHeight="1" x14ac:dyDescent="0.25">
      <c r="A40" s="982" t="s">
        <v>386</v>
      </c>
      <c r="B40" s="941"/>
      <c r="C40" s="941"/>
      <c r="D40" s="986"/>
      <c r="E40" s="976"/>
      <c r="F40" s="615"/>
      <c r="G40" s="67"/>
      <c r="H40" s="516">
        <f>MIN(4,SUM(H41:H43))</f>
        <v>0</v>
      </c>
      <c r="J40" s="518"/>
      <c r="M40" s="321"/>
      <c r="N40" s="519"/>
    </row>
    <row r="41" spans="1:14" ht="15" customHeight="1" x14ac:dyDescent="0.25">
      <c r="A41" s="961" t="s">
        <v>164</v>
      </c>
      <c r="B41" s="978"/>
      <c r="C41" s="206"/>
      <c r="D41" s="386">
        <v>2</v>
      </c>
      <c r="E41" s="976"/>
      <c r="F41" s="615"/>
      <c r="G41" s="67" t="b">
        <v>0</v>
      </c>
      <c r="H41" s="67">
        <f>IF(G41,2,0)</f>
        <v>0</v>
      </c>
      <c r="J41" s="518"/>
      <c r="M41" s="321"/>
      <c r="N41" s="519"/>
    </row>
    <row r="42" spans="1:14" s="45" customFormat="1" ht="30.75" customHeight="1" x14ac:dyDescent="0.25">
      <c r="A42" s="964" t="s">
        <v>163</v>
      </c>
      <c r="B42" s="979"/>
      <c r="C42" s="154"/>
      <c r="D42" s="386">
        <v>2</v>
      </c>
      <c r="E42" s="976"/>
      <c r="F42" s="615"/>
      <c r="G42" s="67" t="b">
        <v>0</v>
      </c>
      <c r="H42" s="67">
        <f>IF(G42,2,0)</f>
        <v>0</v>
      </c>
      <c r="I42" s="27"/>
      <c r="J42" s="518"/>
      <c r="K42" s="27"/>
      <c r="L42" s="27"/>
      <c r="M42" s="520"/>
      <c r="N42" s="521"/>
    </row>
    <row r="43" spans="1:14" s="45" customFormat="1" ht="47.25" customHeight="1" x14ac:dyDescent="0.25">
      <c r="A43" s="959" t="s">
        <v>449</v>
      </c>
      <c r="B43" s="985"/>
      <c r="C43" s="785">
        <v>0</v>
      </c>
      <c r="D43" s="386" t="s">
        <v>355</v>
      </c>
      <c r="E43" s="976"/>
      <c r="F43" s="615"/>
      <c r="G43" s="67"/>
      <c r="H43" s="67">
        <f>IF(AND(C43&gt;0,C43&lt;2),1,IF(C43&gt;=2,2,0))</f>
        <v>0</v>
      </c>
      <c r="I43" s="27"/>
      <c r="J43" s="86"/>
      <c r="K43" s="27"/>
      <c r="L43" s="27"/>
      <c r="M43" s="520"/>
      <c r="N43" s="521"/>
    </row>
    <row r="44" spans="1:14" s="45" customFormat="1" x14ac:dyDescent="0.25">
      <c r="A44" s="970" t="s">
        <v>380</v>
      </c>
      <c r="B44" s="971"/>
      <c r="C44" s="315"/>
      <c r="D44" s="430"/>
      <c r="E44" s="976"/>
      <c r="F44" s="615"/>
      <c r="G44" s="67"/>
      <c r="H44" s="67">
        <f>MIN(4,SUM(H45:H47))</f>
        <v>0</v>
      </c>
      <c r="I44" s="27"/>
      <c r="J44" s="86"/>
      <c r="K44" s="27"/>
      <c r="L44" s="64"/>
      <c r="M44" s="520"/>
      <c r="N44" s="521"/>
    </row>
    <row r="45" spans="1:14" x14ac:dyDescent="0.25">
      <c r="A45" s="964" t="s">
        <v>165</v>
      </c>
      <c r="B45" s="987"/>
      <c r="C45" s="156"/>
      <c r="D45" s="431">
        <v>2</v>
      </c>
      <c r="E45" s="976"/>
      <c r="F45" s="615"/>
      <c r="G45" s="67" t="b">
        <v>0</v>
      </c>
      <c r="H45" s="67">
        <f>IF(G45,2,0)</f>
        <v>0</v>
      </c>
    </row>
    <row r="46" spans="1:14" x14ac:dyDescent="0.25">
      <c r="A46" s="988" t="s">
        <v>166</v>
      </c>
      <c r="B46" s="989"/>
      <c r="C46" s="155"/>
      <c r="D46" s="429">
        <v>2</v>
      </c>
      <c r="E46" s="976"/>
      <c r="F46" s="995"/>
      <c r="G46" s="67" t="b">
        <v>0</v>
      </c>
      <c r="H46" s="67">
        <f>IF(G46,2,0)</f>
        <v>0</v>
      </c>
    </row>
    <row r="47" spans="1:14" ht="12.75" customHeight="1" thickBot="1" x14ac:dyDescent="0.3">
      <c r="A47" s="997" t="s">
        <v>167</v>
      </c>
      <c r="B47" s="959"/>
      <c r="C47" s="317"/>
      <c r="D47" s="434">
        <v>2</v>
      </c>
      <c r="E47" s="977"/>
      <c r="F47" s="996"/>
      <c r="G47" s="67" t="b">
        <v>0</v>
      </c>
      <c r="H47" s="67">
        <f>IF(G47,2,0)</f>
        <v>0</v>
      </c>
    </row>
    <row r="48" spans="1:14" ht="13" thickBot="1" x14ac:dyDescent="0.3">
      <c r="A48" s="249" t="s">
        <v>80</v>
      </c>
      <c r="B48" s="938" t="s">
        <v>427</v>
      </c>
      <c r="C48" s="939"/>
      <c r="D48" s="425">
        <v>3</v>
      </c>
      <c r="E48" s="435">
        <f>MIN(3,SUM(M48,H55,H57))</f>
        <v>0</v>
      </c>
      <c r="F48" s="670"/>
      <c r="G48" s="67"/>
      <c r="H48" s="522" t="s">
        <v>187</v>
      </c>
      <c r="I48" s="522" t="s">
        <v>188</v>
      </c>
      <c r="J48" s="522" t="s">
        <v>189</v>
      </c>
      <c r="K48" s="522" t="s">
        <v>190</v>
      </c>
      <c r="L48" s="523" t="s">
        <v>186</v>
      </c>
      <c r="M48" s="524">
        <f>HLOOKUP(C52,$G$49:$K$50,2,TRUE)</f>
        <v>0</v>
      </c>
    </row>
    <row r="49" spans="1:16" ht="15.75" customHeight="1" x14ac:dyDescent="0.25">
      <c r="A49" s="970" t="s">
        <v>103</v>
      </c>
      <c r="B49" s="971"/>
      <c r="C49" s="972"/>
      <c r="D49" s="430"/>
      <c r="E49" s="998"/>
      <c r="F49" s="1002"/>
      <c r="G49" s="593">
        <v>0</v>
      </c>
      <c r="H49" s="525">
        <v>0.5</v>
      </c>
      <c r="I49" s="525">
        <v>1</v>
      </c>
      <c r="J49" s="525">
        <v>1.5</v>
      </c>
      <c r="K49" s="525">
        <v>2</v>
      </c>
      <c r="L49" s="26"/>
    </row>
    <row r="50" spans="1:16" s="26" customFormat="1" x14ac:dyDescent="0.25">
      <c r="A50" s="235"/>
      <c r="B50" s="234" t="s">
        <v>336</v>
      </c>
      <c r="C50" s="238">
        <v>0</v>
      </c>
      <c r="D50" s="1022" t="s">
        <v>355</v>
      </c>
      <c r="E50" s="976"/>
      <c r="F50" s="1003"/>
      <c r="G50" s="593">
        <v>0</v>
      </c>
      <c r="H50" s="525">
        <v>0.5</v>
      </c>
      <c r="I50" s="525">
        <v>1</v>
      </c>
      <c r="J50" s="525">
        <v>1.5</v>
      </c>
      <c r="K50" s="525">
        <v>2</v>
      </c>
      <c r="L50" s="26" t="s">
        <v>185</v>
      </c>
      <c r="M50" s="27"/>
    </row>
    <row r="51" spans="1:16" s="26" customFormat="1" x14ac:dyDescent="0.25">
      <c r="A51" s="236"/>
      <c r="B51" s="233" t="s">
        <v>337</v>
      </c>
      <c r="C51" s="238">
        <v>0</v>
      </c>
      <c r="D51" s="1023"/>
      <c r="E51" s="976"/>
      <c r="F51" s="1004"/>
      <c r="G51" s="526"/>
      <c r="H51" s="526"/>
      <c r="I51" s="526"/>
      <c r="J51" s="526"/>
      <c r="K51" s="526"/>
      <c r="L51" s="80"/>
      <c r="M51" s="27"/>
    </row>
    <row r="52" spans="1:16" s="26" customFormat="1" x14ac:dyDescent="0.25">
      <c r="A52" s="236"/>
      <c r="B52" s="233" t="s">
        <v>338</v>
      </c>
      <c r="C52" s="788">
        <f>IF(AND(C50&gt;0,C51&gt;0),C50/C51,0)</f>
        <v>0</v>
      </c>
      <c r="D52" s="1023"/>
      <c r="E52" s="976"/>
      <c r="F52" s="1004"/>
      <c r="G52" s="526"/>
      <c r="H52" s="526"/>
      <c r="I52" s="526"/>
      <c r="J52" s="526"/>
      <c r="K52" s="526"/>
      <c r="L52" s="80"/>
      <c r="M52" s="27"/>
    </row>
    <row r="53" spans="1:16" s="26" customFormat="1" x14ac:dyDescent="0.25">
      <c r="A53" s="579"/>
      <c r="B53" s="580"/>
      <c r="C53" s="237"/>
      <c r="D53" s="436"/>
      <c r="E53" s="976"/>
      <c r="F53" s="1005"/>
      <c r="G53" s="526"/>
      <c r="H53" s="526"/>
      <c r="I53" s="526"/>
      <c r="J53" s="526"/>
      <c r="K53" s="526"/>
      <c r="L53" s="80"/>
      <c r="M53" s="27"/>
    </row>
    <row r="54" spans="1:16" s="26" customFormat="1" ht="23.25" customHeight="1" x14ac:dyDescent="0.25">
      <c r="A54" s="970" t="s">
        <v>56</v>
      </c>
      <c r="B54" s="1001"/>
      <c r="C54" s="155"/>
      <c r="D54" s="967" t="s">
        <v>356</v>
      </c>
      <c r="E54" s="999"/>
      <c r="F54" s="1006"/>
      <c r="G54" s="27"/>
      <c r="H54" s="27"/>
      <c r="I54" s="27"/>
      <c r="J54" s="86"/>
      <c r="K54" s="27"/>
      <c r="L54" s="27"/>
    </row>
    <row r="55" spans="1:16" ht="21.75" customHeight="1" x14ac:dyDescent="0.25">
      <c r="A55" s="964" t="s">
        <v>181</v>
      </c>
      <c r="B55" s="1009"/>
      <c r="C55" s="153"/>
      <c r="D55" s="968"/>
      <c r="E55" s="999"/>
      <c r="F55" s="1007"/>
      <c r="G55" s="27" t="b">
        <v>0</v>
      </c>
      <c r="H55" s="27">
        <f>IF(G55,0.5,0)+IF(G56,0.5,0)</f>
        <v>0</v>
      </c>
      <c r="K55" s="26"/>
      <c r="L55" s="26"/>
      <c r="M55" s="209"/>
    </row>
    <row r="56" spans="1:16" s="26" customFormat="1" ht="34.5" customHeight="1" x14ac:dyDescent="0.25">
      <c r="A56" s="959" t="s">
        <v>428</v>
      </c>
      <c r="B56" s="985"/>
      <c r="C56" s="106"/>
      <c r="D56" s="969"/>
      <c r="E56" s="999"/>
      <c r="F56" s="1008"/>
      <c r="G56" s="27" t="b">
        <v>0</v>
      </c>
      <c r="H56" s="27"/>
      <c r="I56" s="27"/>
      <c r="J56" s="86"/>
      <c r="M56" s="27"/>
    </row>
    <row r="57" spans="1:16" ht="15" customHeight="1" x14ac:dyDescent="0.25">
      <c r="A57" s="970" t="s">
        <v>182</v>
      </c>
      <c r="B57" s="1001"/>
      <c r="C57" s="315"/>
      <c r="D57" s="1024" t="s">
        <v>356</v>
      </c>
      <c r="E57" s="999"/>
      <c r="F57" s="1010"/>
      <c r="H57" s="27">
        <f>IF(ISNUMBER(SEARCH("TRUE",G58)),"0.5","0")+IF(ISNUMBER(SEARCH("TRUE",G59)),"0.5","0")</f>
        <v>0</v>
      </c>
      <c r="M57" s="26"/>
    </row>
    <row r="58" spans="1:16" s="514" customFormat="1" ht="13.5" customHeight="1" x14ac:dyDescent="0.25">
      <c r="A58" s="964" t="s">
        <v>183</v>
      </c>
      <c r="B58" s="1009"/>
      <c r="C58" s="156"/>
      <c r="D58" s="1025"/>
      <c r="E58" s="999"/>
      <c r="F58" s="1011"/>
      <c r="G58" s="27" t="b">
        <v>0</v>
      </c>
      <c r="H58" s="27"/>
      <c r="I58" s="27"/>
      <c r="J58" s="86"/>
      <c r="K58" s="26"/>
      <c r="L58" s="26"/>
      <c r="M58" s="27"/>
    </row>
    <row r="59" spans="1:16" ht="15.75" customHeight="1" x14ac:dyDescent="0.25">
      <c r="A59" s="959" t="s">
        <v>184</v>
      </c>
      <c r="B59" s="980"/>
      <c r="C59" s="318"/>
      <c r="D59" s="1026"/>
      <c r="E59" s="1000"/>
      <c r="F59" s="1005"/>
      <c r="G59" s="27" t="b">
        <v>0</v>
      </c>
      <c r="M59" s="514"/>
      <c r="N59" s="514"/>
      <c r="O59" s="514"/>
      <c r="P59" s="514"/>
    </row>
    <row r="60" spans="1:16" ht="23" x14ac:dyDescent="0.25">
      <c r="A60" s="47">
        <v>1.3</v>
      </c>
      <c r="B60" s="22" t="s">
        <v>16</v>
      </c>
      <c r="C60" s="33" t="s">
        <v>66</v>
      </c>
      <c r="D60" s="33" t="s">
        <v>69</v>
      </c>
      <c r="E60" s="299" t="s">
        <v>53</v>
      </c>
      <c r="F60" s="299" t="s">
        <v>51</v>
      </c>
      <c r="G60" s="514"/>
      <c r="H60" s="514"/>
      <c r="I60" s="514"/>
      <c r="J60" s="508"/>
      <c r="K60" s="514"/>
      <c r="L60" s="514"/>
      <c r="M60" s="514"/>
    </row>
    <row r="61" spans="1:16" s="26" customFormat="1" x14ac:dyDescent="0.25">
      <c r="A61" s="2"/>
      <c r="B61" s="81"/>
      <c r="C61" s="65"/>
      <c r="D61" s="423">
        <v>5</v>
      </c>
      <c r="E61" s="424">
        <f>H61</f>
        <v>0</v>
      </c>
      <c r="F61" s="606"/>
      <c r="G61" s="27"/>
      <c r="H61" s="27">
        <f>SUM(H63:H64)</f>
        <v>0</v>
      </c>
      <c r="I61" s="27"/>
      <c r="J61" s="86"/>
      <c r="K61" s="27"/>
      <c r="L61" s="27"/>
      <c r="M61" s="27"/>
    </row>
    <row r="62" spans="1:16" s="26" customFormat="1" x14ac:dyDescent="0.25">
      <c r="A62" s="249" t="s">
        <v>81</v>
      </c>
      <c r="B62" s="938" t="s">
        <v>128</v>
      </c>
      <c r="C62" s="1019"/>
      <c r="D62" s="671"/>
      <c r="E62" s="672"/>
      <c r="F62" s="673"/>
      <c r="G62" s="27"/>
      <c r="H62" s="27"/>
      <c r="I62" s="27"/>
      <c r="J62" s="86"/>
      <c r="K62" s="27"/>
      <c r="L62" s="27"/>
    </row>
    <row r="63" spans="1:16" s="26" customFormat="1" ht="100.5" customHeight="1" x14ac:dyDescent="0.25">
      <c r="A63" s="240"/>
      <c r="B63" s="793" t="s">
        <v>451</v>
      </c>
      <c r="C63" s="783">
        <v>0</v>
      </c>
      <c r="D63" s="429" t="s">
        <v>180</v>
      </c>
      <c r="E63" s="674"/>
      <c r="F63" s="675"/>
      <c r="G63" s="27"/>
      <c r="H63" s="621">
        <f>IF(AND(C63&gt;=25,C63&lt;50),0.5,IF(C63&gt;=50,1,0))</f>
        <v>0</v>
      </c>
      <c r="I63" s="27"/>
      <c r="J63" s="86"/>
      <c r="K63" s="27"/>
      <c r="L63" s="27"/>
    </row>
    <row r="64" spans="1:16" s="26" customFormat="1" ht="13" thickBot="1" x14ac:dyDescent="0.3">
      <c r="A64" s="249" t="s">
        <v>82</v>
      </c>
      <c r="B64" s="938" t="s">
        <v>387</v>
      </c>
      <c r="C64" s="1019"/>
      <c r="D64" s="425"/>
      <c r="E64" s="672"/>
      <c r="F64" s="673"/>
      <c r="G64" s="27"/>
      <c r="H64" s="622">
        <f>MIN(4,SUM(H65:H68))</f>
        <v>0</v>
      </c>
      <c r="I64" s="27"/>
      <c r="J64" s="86"/>
      <c r="K64" s="39"/>
      <c r="L64" s="39"/>
    </row>
    <row r="65" spans="1:13" s="26" customFormat="1" ht="33.75" customHeight="1" thickBot="1" x14ac:dyDescent="0.3">
      <c r="A65" s="579"/>
      <c r="B65" s="1020" t="s">
        <v>417</v>
      </c>
      <c r="C65" s="1021"/>
      <c r="D65" s="386" t="s">
        <v>361</v>
      </c>
      <c r="E65" s="677"/>
      <c r="F65" s="679"/>
      <c r="G65" s="27"/>
      <c r="H65" s="527"/>
      <c r="I65" s="27"/>
      <c r="J65" s="700" t="s">
        <v>351</v>
      </c>
    </row>
    <row r="66" spans="1:13" s="26" customFormat="1" ht="34.5" customHeight="1" thickBot="1" x14ac:dyDescent="0.3">
      <c r="A66" s="579"/>
      <c r="B66" s="294" t="s">
        <v>429</v>
      </c>
      <c r="C66" s="295" t="s">
        <v>351</v>
      </c>
      <c r="D66" s="437"/>
      <c r="E66" s="678"/>
      <c r="F66" s="679"/>
      <c r="G66" s="27"/>
      <c r="H66" s="527">
        <f>IF(C66=J66,3,IF(C66=J67,4,0))</f>
        <v>0</v>
      </c>
      <c r="I66" s="27"/>
      <c r="J66" s="528" t="s">
        <v>357</v>
      </c>
    </row>
    <row r="67" spans="1:13" s="26" customFormat="1" ht="24" customHeight="1" thickBot="1" x14ac:dyDescent="0.3">
      <c r="A67" s="579"/>
      <c r="B67" s="241" t="s">
        <v>359</v>
      </c>
      <c r="C67" s="529"/>
      <c r="D67" s="438">
        <v>1</v>
      </c>
      <c r="E67" s="659"/>
      <c r="F67" s="680"/>
      <c r="G67" s="27" t="b">
        <v>0</v>
      </c>
      <c r="H67" s="28">
        <f>IF(G67=TRUE,1,0)</f>
        <v>0</v>
      </c>
      <c r="I67" s="27"/>
      <c r="J67" s="528" t="s">
        <v>358</v>
      </c>
    </row>
    <row r="68" spans="1:13" s="26" customFormat="1" ht="49.5" customHeight="1" x14ac:dyDescent="0.25">
      <c r="A68" s="579"/>
      <c r="B68" s="239" t="s">
        <v>360</v>
      </c>
      <c r="C68" s="530"/>
      <c r="D68" s="438">
        <v>4</v>
      </c>
      <c r="E68" s="661"/>
      <c r="F68" s="680"/>
      <c r="G68" s="27" t="b">
        <v>0</v>
      </c>
      <c r="H68" s="28">
        <f>IF(G68=TRUE,4,0)</f>
        <v>0</v>
      </c>
      <c r="I68" s="27"/>
      <c r="J68" s="86"/>
    </row>
    <row r="69" spans="1:13" ht="14" x14ac:dyDescent="0.3">
      <c r="A69" s="141" t="s">
        <v>195</v>
      </c>
      <c r="B69" s="142"/>
      <c r="C69" s="143"/>
      <c r="D69" s="439"/>
      <c r="E69" s="567">
        <f>E3+E30+E61</f>
        <v>0</v>
      </c>
      <c r="F69" s="607"/>
      <c r="G69" s="110"/>
      <c r="H69" s="26"/>
      <c r="I69" s="110"/>
      <c r="K69" s="110"/>
      <c r="L69" s="110"/>
      <c r="M69" s="110"/>
    </row>
    <row r="70" spans="1:13" ht="14" x14ac:dyDescent="0.3">
      <c r="A70" s="990" t="s">
        <v>57</v>
      </c>
      <c r="B70" s="991"/>
      <c r="C70" s="992"/>
      <c r="D70" s="993"/>
      <c r="E70" s="993"/>
      <c r="F70" s="994"/>
      <c r="J70" s="111"/>
    </row>
    <row r="71" spans="1:13" x14ac:dyDescent="0.25">
      <c r="A71" s="1012"/>
      <c r="B71" s="1013"/>
      <c r="C71" s="1013"/>
      <c r="D71" s="1013"/>
      <c r="E71" s="1013"/>
      <c r="F71" s="1014"/>
    </row>
    <row r="72" spans="1:13" x14ac:dyDescent="0.25">
      <c r="A72" s="1015"/>
      <c r="B72" s="1013"/>
      <c r="C72" s="1013"/>
      <c r="D72" s="1013"/>
      <c r="E72" s="1013"/>
      <c r="F72" s="1014"/>
    </row>
    <row r="73" spans="1:13" x14ac:dyDescent="0.25">
      <c r="A73" s="1015"/>
      <c r="B73" s="1013"/>
      <c r="C73" s="1013"/>
      <c r="D73" s="1013"/>
      <c r="E73" s="1013"/>
      <c r="F73" s="1014"/>
    </row>
    <row r="74" spans="1:13" x14ac:dyDescent="0.25">
      <c r="A74" s="1016"/>
      <c r="B74" s="1017"/>
      <c r="C74" s="1017"/>
      <c r="D74" s="1017"/>
      <c r="E74" s="1017"/>
      <c r="F74" s="1018"/>
    </row>
    <row r="75" spans="1:13" hidden="1" x14ac:dyDescent="0.25">
      <c r="B75" s="4"/>
      <c r="C75" s="71"/>
      <c r="D75" s="71"/>
      <c r="E75" s="71"/>
      <c r="F75" s="69"/>
    </row>
    <row r="76" spans="1:13" hidden="1" x14ac:dyDescent="0.25">
      <c r="B76" s="4"/>
      <c r="C76" s="71"/>
      <c r="D76" s="71"/>
      <c r="E76" s="71"/>
      <c r="F76" s="69"/>
    </row>
    <row r="77" spans="1:13" hidden="1" x14ac:dyDescent="0.25">
      <c r="B77" s="4"/>
      <c r="C77" s="71"/>
      <c r="D77" s="71"/>
      <c r="E77" s="71"/>
      <c r="F77" s="69"/>
    </row>
    <row r="78" spans="1:13" hidden="1" x14ac:dyDescent="0.25">
      <c r="B78" s="4"/>
      <c r="C78" s="71"/>
      <c r="D78" s="71"/>
      <c r="E78" s="71"/>
      <c r="F78" s="69"/>
    </row>
    <row r="79" spans="1:13" hidden="1" x14ac:dyDescent="0.25">
      <c r="B79" s="4"/>
      <c r="C79" s="71"/>
      <c r="D79" s="71"/>
      <c r="E79" s="71"/>
      <c r="F79" s="69"/>
    </row>
    <row r="80" spans="1:13" hidden="1" x14ac:dyDescent="0.25">
      <c r="B80" s="4"/>
      <c r="C80" s="71"/>
      <c r="D80" s="71"/>
      <c r="E80" s="71"/>
      <c r="F80" s="69"/>
    </row>
    <row r="81" spans="2:6" hidden="1" x14ac:dyDescent="0.25">
      <c r="B81" s="4"/>
      <c r="C81" s="71"/>
      <c r="D81" s="71"/>
      <c r="E81" s="71"/>
      <c r="F81" s="69"/>
    </row>
    <row r="82" spans="2:6" hidden="1" x14ac:dyDescent="0.25">
      <c r="B82" s="4"/>
      <c r="C82" s="71"/>
      <c r="D82" s="71"/>
      <c r="E82" s="71"/>
      <c r="F82" s="69"/>
    </row>
    <row r="83" spans="2:6" hidden="1" x14ac:dyDescent="0.25">
      <c r="B83" s="4"/>
      <c r="C83" s="71"/>
      <c r="D83" s="71"/>
      <c r="E83" s="71"/>
      <c r="F83" s="69"/>
    </row>
    <row r="84" spans="2:6" hidden="1" x14ac:dyDescent="0.25">
      <c r="B84" s="4"/>
      <c r="C84" s="71"/>
      <c r="D84" s="71"/>
      <c r="E84" s="71"/>
      <c r="F84" s="69"/>
    </row>
    <row r="85" spans="2:6" hidden="1" x14ac:dyDescent="0.25">
      <c r="B85" s="4"/>
      <c r="C85" s="71"/>
      <c r="D85" s="71"/>
      <c r="E85" s="71"/>
      <c r="F85" s="69"/>
    </row>
    <row r="86" spans="2:6" hidden="1" x14ac:dyDescent="0.25">
      <c r="B86" s="4"/>
      <c r="C86" s="71"/>
      <c r="D86" s="71"/>
      <c r="E86" s="71"/>
      <c r="F86" s="69"/>
    </row>
    <row r="87" spans="2:6" hidden="1" x14ac:dyDescent="0.25">
      <c r="B87" s="4"/>
      <c r="C87" s="71"/>
      <c r="D87" s="71"/>
      <c r="E87" s="71"/>
      <c r="F87" s="69"/>
    </row>
  </sheetData>
  <sheetProtection algorithmName="SHA-512" hashValue="LYCsimfK80G1JVnuXbl1BqhW7MamWezqDzYfC+yCzk2emBjGbUnZRjeJssQ/nHruWOq+xJiCt2AJ/TR8oCxg4w==" saltValue="NuCYTwK0Hrc8w9RN1o11XQ==" spinCount="100000" sheet="1" objects="1" scenarios="1" selectLockedCells="1"/>
  <mergeCells count="59">
    <mergeCell ref="A71:F74"/>
    <mergeCell ref="B62:C62"/>
    <mergeCell ref="B64:C64"/>
    <mergeCell ref="B65:C65"/>
    <mergeCell ref="D50:D52"/>
    <mergeCell ref="A59:B59"/>
    <mergeCell ref="D57:D59"/>
    <mergeCell ref="A45:B45"/>
    <mergeCell ref="A46:B46"/>
    <mergeCell ref="A44:B44"/>
    <mergeCell ref="A70:B70"/>
    <mergeCell ref="C70:F70"/>
    <mergeCell ref="F46:F47"/>
    <mergeCell ref="A47:B47"/>
    <mergeCell ref="E49:E59"/>
    <mergeCell ref="A54:B54"/>
    <mergeCell ref="F49:F53"/>
    <mergeCell ref="F54:F56"/>
    <mergeCell ref="A55:B55"/>
    <mergeCell ref="A56:B56"/>
    <mergeCell ref="A57:B57"/>
    <mergeCell ref="F57:F59"/>
    <mergeCell ref="A58:B58"/>
    <mergeCell ref="B48:C48"/>
    <mergeCell ref="D54:D56"/>
    <mergeCell ref="A49:C49"/>
    <mergeCell ref="A32:B32"/>
    <mergeCell ref="E32:E47"/>
    <mergeCell ref="A33:B33"/>
    <mergeCell ref="A34:B34"/>
    <mergeCell ref="A35:B35"/>
    <mergeCell ref="A36:B36"/>
    <mergeCell ref="A37:B37"/>
    <mergeCell ref="A38:B38"/>
    <mergeCell ref="A39:B39"/>
    <mergeCell ref="A41:B41"/>
    <mergeCell ref="A42:B42"/>
    <mergeCell ref="A43:B43"/>
    <mergeCell ref="A40:D40"/>
    <mergeCell ref="B25:C25"/>
    <mergeCell ref="A26:B26"/>
    <mergeCell ref="F26:F28"/>
    <mergeCell ref="A27:B27"/>
    <mergeCell ref="A28:B28"/>
    <mergeCell ref="A14:D14"/>
    <mergeCell ref="A15:B15"/>
    <mergeCell ref="A21:B21"/>
    <mergeCell ref="A23:B23"/>
    <mergeCell ref="A24:B24"/>
    <mergeCell ref="A22:B22"/>
    <mergeCell ref="F6:F9"/>
    <mergeCell ref="B10:C10"/>
    <mergeCell ref="A11:D11"/>
    <mergeCell ref="A12:B12"/>
    <mergeCell ref="A13:B13"/>
    <mergeCell ref="A6:B6"/>
    <mergeCell ref="A7:B7"/>
    <mergeCell ref="A8:B8"/>
    <mergeCell ref="A9:B9"/>
  </mergeCells>
  <conditionalFormatting sqref="A70:C70 A71">
    <cfRule type="cellIs" dxfId="18" priority="1" operator="equal">
      <formula>"Non-Compliance"</formula>
    </cfRule>
  </conditionalFormatting>
  <conditionalFormatting sqref="A63:D63">
    <cfRule type="cellIs" dxfId="17" priority="10" operator="equal">
      <formula>"Non-Compliance"</formula>
    </cfRule>
  </conditionalFormatting>
  <conditionalFormatting sqref="A1:F5 A6:E9 A10:F11 A12:D24 A25:F33 A34:C35 E34:F35 A36:F39 A40:C40 E40:F40 A41:F47 A48:B49 D48:F49 E50:F50 A50:C53 E51:E53 A54:F54 A55:C56 E55:F56 A57:F57 A58:C59 E58:F59 A60:F61 A62:B62 D62 A64:B65 J66:J67 A66:C68 A69:F69 A75:F1048576">
    <cfRule type="cellIs" dxfId="16" priority="22" operator="equal">
      <formula>"Non-Compliance"</formula>
    </cfRule>
  </conditionalFormatting>
  <conditionalFormatting sqref="D64:D66">
    <cfRule type="cellIs" dxfId="15" priority="16" operator="equal">
      <formula>"Non-Compliance"</formula>
    </cfRule>
  </conditionalFormatting>
  <conditionalFormatting sqref="E1:E6 E10:E11 E60:E61 E75:E1048576">
    <cfRule type="cellIs" dxfId="14" priority="31" operator="equal">
      <formula>"Non-Compliant"</formula>
    </cfRule>
    <cfRule type="cellIs" dxfId="13" priority="32" operator="equal">
      <formula>"To be assessed on a case to case basis"</formula>
    </cfRule>
  </conditionalFormatting>
  <conditionalFormatting sqref="E25:E32">
    <cfRule type="cellIs" dxfId="12" priority="27" operator="equal">
      <formula>"Non-Compliant"</formula>
    </cfRule>
    <cfRule type="cellIs" dxfId="11" priority="28" operator="equal">
      <formula>"To be assessed on a case to case basis"</formula>
    </cfRule>
  </conditionalFormatting>
  <conditionalFormatting sqref="E48:E49">
    <cfRule type="cellIs" dxfId="10" priority="23" operator="equal">
      <formula>"Non-Compliant"</formula>
    </cfRule>
    <cfRule type="cellIs" dxfId="9" priority="24" operator="equal">
      <formula>"To be assessed on a case to case basis"</formula>
    </cfRule>
  </conditionalFormatting>
  <conditionalFormatting sqref="E62:F68">
    <cfRule type="cellIs" dxfId="8" priority="14" operator="equal">
      <formula>"Non-Compliance"</formula>
    </cfRule>
  </conditionalFormatting>
  <conditionalFormatting sqref="F4:F5">
    <cfRule type="cellIs" dxfId="7" priority="4" operator="equal">
      <formula>"Non-Compliant"</formula>
    </cfRule>
    <cfRule type="cellIs" dxfId="6" priority="5" operator="equal">
      <formula>"To be assessed on a case to case basis"</formula>
    </cfRule>
  </conditionalFormatting>
  <conditionalFormatting sqref="F10">
    <cfRule type="cellIs" dxfId="5" priority="8" operator="equal">
      <formula>"Non-Compliant"</formula>
    </cfRule>
    <cfRule type="cellIs" dxfId="4" priority="9" operator="equal">
      <formula>"To be assessed on a case to case basis"</formula>
    </cfRule>
  </conditionalFormatting>
  <conditionalFormatting sqref="H65:H66">
    <cfRule type="cellIs" dxfId="3" priority="20" operator="equal">
      <formula>"Non-Compliance"</formula>
    </cfRule>
  </conditionalFormatting>
  <dataValidations count="1">
    <dataValidation type="list" allowBlank="1" showInputMessage="1" showErrorMessage="1" sqref="C66" xr:uid="{00000000-0002-0000-0300-000000000000}">
      <formula1>$J$65:$J$67</formula1>
    </dataValidation>
  </dataValidations>
  <pageMargins left="0.39370078740157483" right="0.39370078740157483" top="0.31496062992125984" bottom="0.31496062992125984" header="0.31496062992125984" footer="0.23622047244094491"/>
  <pageSetup orientation="portrait" r:id="rId1"/>
  <headerFooter>
    <oddFooter>&amp;RPage &amp;P</oddFooter>
  </headerFooter>
  <rowBreaks count="2" manualBreakCount="2">
    <brk id="28" max="16383" man="1"/>
    <brk id="59" max="16383" man="1"/>
  </rowBreaks>
  <colBreaks count="1" manualBreakCount="1">
    <brk id="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locked="0" defaultSize="0" autoFill="0" autoLine="0" autoPict="0">
                <anchor moveWithCells="1">
                  <from>
                    <xdr:col>2</xdr:col>
                    <xdr:colOff>241300</xdr:colOff>
                    <xdr:row>3</xdr:row>
                    <xdr:rowOff>31750</xdr:rowOff>
                  </from>
                  <to>
                    <xdr:col>2</xdr:col>
                    <xdr:colOff>476250</xdr:colOff>
                    <xdr:row>3</xdr:row>
                    <xdr:rowOff>260350</xdr:rowOff>
                  </to>
                </anchor>
              </controlPr>
            </control>
          </mc:Choice>
        </mc:AlternateContent>
        <mc:AlternateContent xmlns:mc="http://schemas.openxmlformats.org/markup-compatibility/2006">
          <mc:Choice Requires="x14">
            <control shapeId="19458" r:id="rId5" name="Check Box 2">
              <controlPr locked="0" defaultSize="0" autoFill="0" autoLine="0" autoPict="0">
                <anchor moveWithCells="1">
                  <from>
                    <xdr:col>2</xdr:col>
                    <xdr:colOff>247650</xdr:colOff>
                    <xdr:row>5</xdr:row>
                    <xdr:rowOff>0</xdr:rowOff>
                  </from>
                  <to>
                    <xdr:col>2</xdr:col>
                    <xdr:colOff>488950</xdr:colOff>
                    <xdr:row>6</xdr:row>
                    <xdr:rowOff>0</xdr:rowOff>
                  </to>
                </anchor>
              </controlPr>
            </control>
          </mc:Choice>
        </mc:AlternateContent>
        <mc:AlternateContent xmlns:mc="http://schemas.openxmlformats.org/markup-compatibility/2006">
          <mc:Choice Requires="x14">
            <control shapeId="19459" r:id="rId6" name="Check Box 3">
              <controlPr locked="0" defaultSize="0" autoFill="0" autoLine="0" autoPict="0">
                <anchor moveWithCells="1">
                  <from>
                    <xdr:col>2</xdr:col>
                    <xdr:colOff>228600</xdr:colOff>
                    <xdr:row>30</xdr:row>
                    <xdr:rowOff>133350</xdr:rowOff>
                  </from>
                  <to>
                    <xdr:col>2</xdr:col>
                    <xdr:colOff>450850</xdr:colOff>
                    <xdr:row>32</xdr:row>
                    <xdr:rowOff>12700</xdr:rowOff>
                  </to>
                </anchor>
              </controlPr>
            </control>
          </mc:Choice>
        </mc:AlternateContent>
        <mc:AlternateContent xmlns:mc="http://schemas.openxmlformats.org/markup-compatibility/2006">
          <mc:Choice Requires="x14">
            <control shapeId="19460" r:id="rId7" name="Check Box 4">
              <controlPr locked="0" defaultSize="0" autoFill="0" autoLine="0" autoPict="0">
                <anchor moveWithCells="1">
                  <from>
                    <xdr:col>2</xdr:col>
                    <xdr:colOff>228600</xdr:colOff>
                    <xdr:row>53</xdr:row>
                    <xdr:rowOff>260350</xdr:rowOff>
                  </from>
                  <to>
                    <xdr:col>2</xdr:col>
                    <xdr:colOff>431800</xdr:colOff>
                    <xdr:row>54</xdr:row>
                    <xdr:rowOff>171450</xdr:rowOff>
                  </to>
                </anchor>
              </controlPr>
            </control>
          </mc:Choice>
        </mc:AlternateContent>
        <mc:AlternateContent xmlns:mc="http://schemas.openxmlformats.org/markup-compatibility/2006">
          <mc:Choice Requires="x14">
            <control shapeId="19461" r:id="rId8" name="Check Box 5">
              <controlPr locked="0" defaultSize="0" autoFill="0" autoLine="0" autoPict="0">
                <anchor moveWithCells="1">
                  <from>
                    <xdr:col>2</xdr:col>
                    <xdr:colOff>228600</xdr:colOff>
                    <xdr:row>55</xdr:row>
                    <xdr:rowOff>146050</xdr:rowOff>
                  </from>
                  <to>
                    <xdr:col>2</xdr:col>
                    <xdr:colOff>450850</xdr:colOff>
                    <xdr:row>55</xdr:row>
                    <xdr:rowOff>285750</xdr:rowOff>
                  </to>
                </anchor>
              </controlPr>
            </control>
          </mc:Choice>
        </mc:AlternateContent>
        <mc:AlternateContent xmlns:mc="http://schemas.openxmlformats.org/markup-compatibility/2006">
          <mc:Choice Requires="x14">
            <control shapeId="19462" r:id="rId9" name="Check Box 6">
              <controlPr locked="0" defaultSize="0" autoFill="0" autoLine="0" autoPict="0">
                <anchor moveWithCells="1">
                  <from>
                    <xdr:col>2</xdr:col>
                    <xdr:colOff>241300</xdr:colOff>
                    <xdr:row>56</xdr:row>
                    <xdr:rowOff>133350</xdr:rowOff>
                  </from>
                  <to>
                    <xdr:col>2</xdr:col>
                    <xdr:colOff>450850</xdr:colOff>
                    <xdr:row>57</xdr:row>
                    <xdr:rowOff>107950</xdr:rowOff>
                  </to>
                </anchor>
              </controlPr>
            </control>
          </mc:Choice>
        </mc:AlternateContent>
        <mc:AlternateContent xmlns:mc="http://schemas.openxmlformats.org/markup-compatibility/2006">
          <mc:Choice Requires="x14">
            <control shapeId="19463" r:id="rId10" name="Check Box 7">
              <controlPr locked="0" defaultSize="0" autoFill="0" autoLine="0" autoPict="0">
                <anchor moveWithCells="1">
                  <from>
                    <xdr:col>2</xdr:col>
                    <xdr:colOff>228600</xdr:colOff>
                    <xdr:row>32</xdr:row>
                    <xdr:rowOff>127000</xdr:rowOff>
                  </from>
                  <to>
                    <xdr:col>2</xdr:col>
                    <xdr:colOff>450850</xdr:colOff>
                    <xdr:row>34</xdr:row>
                    <xdr:rowOff>0</xdr:rowOff>
                  </to>
                </anchor>
              </controlPr>
            </control>
          </mc:Choice>
        </mc:AlternateContent>
        <mc:AlternateContent xmlns:mc="http://schemas.openxmlformats.org/markup-compatibility/2006">
          <mc:Choice Requires="x14">
            <control shapeId="19464" r:id="rId11" name="Check Box 8">
              <controlPr locked="0" defaultSize="0" autoFill="0" autoLine="0" autoPict="0">
                <anchor moveWithCells="1">
                  <from>
                    <xdr:col>2</xdr:col>
                    <xdr:colOff>228600</xdr:colOff>
                    <xdr:row>34</xdr:row>
                    <xdr:rowOff>31750</xdr:rowOff>
                  </from>
                  <to>
                    <xdr:col>2</xdr:col>
                    <xdr:colOff>438150</xdr:colOff>
                    <xdr:row>34</xdr:row>
                    <xdr:rowOff>203200</xdr:rowOff>
                  </to>
                </anchor>
              </controlPr>
            </control>
          </mc:Choice>
        </mc:AlternateContent>
        <mc:AlternateContent xmlns:mc="http://schemas.openxmlformats.org/markup-compatibility/2006">
          <mc:Choice Requires="x14">
            <control shapeId="19465" r:id="rId12" name="Check Box 9">
              <controlPr locked="0" defaultSize="0" autoFill="0" autoLine="0" autoPict="0">
                <anchor moveWithCells="1">
                  <from>
                    <xdr:col>2</xdr:col>
                    <xdr:colOff>247650</xdr:colOff>
                    <xdr:row>5</xdr:row>
                    <xdr:rowOff>146050</xdr:rowOff>
                  </from>
                  <to>
                    <xdr:col>2</xdr:col>
                    <xdr:colOff>546100</xdr:colOff>
                    <xdr:row>7</xdr:row>
                    <xdr:rowOff>12700</xdr:rowOff>
                  </to>
                </anchor>
              </controlPr>
            </control>
          </mc:Choice>
        </mc:AlternateContent>
        <mc:AlternateContent xmlns:mc="http://schemas.openxmlformats.org/markup-compatibility/2006">
          <mc:Choice Requires="x14">
            <control shapeId="19466" r:id="rId13" name="Check Box 10">
              <controlPr locked="0" defaultSize="0" autoFill="0" autoLine="0" autoPict="0">
                <anchor moveWithCells="1">
                  <from>
                    <xdr:col>2</xdr:col>
                    <xdr:colOff>260350</xdr:colOff>
                    <xdr:row>25</xdr:row>
                    <xdr:rowOff>12700</xdr:rowOff>
                  </from>
                  <to>
                    <xdr:col>2</xdr:col>
                    <xdr:colOff>527050</xdr:colOff>
                    <xdr:row>25</xdr:row>
                    <xdr:rowOff>171450</xdr:rowOff>
                  </to>
                </anchor>
              </controlPr>
            </control>
          </mc:Choice>
        </mc:AlternateContent>
        <mc:AlternateContent xmlns:mc="http://schemas.openxmlformats.org/markup-compatibility/2006">
          <mc:Choice Requires="x14">
            <control shapeId="19467" r:id="rId14" name="Check Box 11">
              <controlPr locked="0" defaultSize="0" autoFill="0" autoLine="0" autoPict="0">
                <anchor moveWithCells="1">
                  <from>
                    <xdr:col>2</xdr:col>
                    <xdr:colOff>260350</xdr:colOff>
                    <xdr:row>27</xdr:row>
                    <xdr:rowOff>19050</xdr:rowOff>
                  </from>
                  <to>
                    <xdr:col>2</xdr:col>
                    <xdr:colOff>527050</xdr:colOff>
                    <xdr:row>27</xdr:row>
                    <xdr:rowOff>184150</xdr:rowOff>
                  </to>
                </anchor>
              </controlPr>
            </control>
          </mc:Choice>
        </mc:AlternateContent>
        <mc:AlternateContent xmlns:mc="http://schemas.openxmlformats.org/markup-compatibility/2006">
          <mc:Choice Requires="x14">
            <control shapeId="19468" r:id="rId15" name="Check Box 12">
              <controlPr locked="0" defaultSize="0" autoFill="0" autoLine="0" autoPict="0">
                <anchor moveWithCells="1">
                  <from>
                    <xdr:col>2</xdr:col>
                    <xdr:colOff>260350</xdr:colOff>
                    <xdr:row>22</xdr:row>
                    <xdr:rowOff>31750</xdr:rowOff>
                  </from>
                  <to>
                    <xdr:col>2</xdr:col>
                    <xdr:colOff>488950</xdr:colOff>
                    <xdr:row>22</xdr:row>
                    <xdr:rowOff>184150</xdr:rowOff>
                  </to>
                </anchor>
              </controlPr>
            </control>
          </mc:Choice>
        </mc:AlternateContent>
        <mc:AlternateContent xmlns:mc="http://schemas.openxmlformats.org/markup-compatibility/2006">
          <mc:Choice Requires="x14">
            <control shapeId="19469" r:id="rId16" name="Check Box 13">
              <controlPr locked="0" defaultSize="0" autoFill="0" autoLine="0" autoPict="0">
                <anchor moveWithCells="1">
                  <from>
                    <xdr:col>2</xdr:col>
                    <xdr:colOff>260350</xdr:colOff>
                    <xdr:row>22</xdr:row>
                    <xdr:rowOff>260350</xdr:rowOff>
                  </from>
                  <to>
                    <xdr:col>2</xdr:col>
                    <xdr:colOff>450850</xdr:colOff>
                    <xdr:row>23</xdr:row>
                    <xdr:rowOff>107950</xdr:rowOff>
                  </to>
                </anchor>
              </controlPr>
            </control>
          </mc:Choice>
        </mc:AlternateContent>
        <mc:AlternateContent xmlns:mc="http://schemas.openxmlformats.org/markup-compatibility/2006">
          <mc:Choice Requires="x14">
            <control shapeId="19478" r:id="rId17" name="Check Box 22">
              <controlPr locked="0" defaultSize="0" autoFill="0" autoLine="0" autoPict="0">
                <anchor moveWithCells="1">
                  <from>
                    <xdr:col>2</xdr:col>
                    <xdr:colOff>247650</xdr:colOff>
                    <xdr:row>6</xdr:row>
                    <xdr:rowOff>146050</xdr:rowOff>
                  </from>
                  <to>
                    <xdr:col>2</xdr:col>
                    <xdr:colOff>527050</xdr:colOff>
                    <xdr:row>8</xdr:row>
                    <xdr:rowOff>12700</xdr:rowOff>
                  </to>
                </anchor>
              </controlPr>
            </control>
          </mc:Choice>
        </mc:AlternateContent>
        <mc:AlternateContent xmlns:mc="http://schemas.openxmlformats.org/markup-compatibility/2006">
          <mc:Choice Requires="x14">
            <control shapeId="19479" r:id="rId18" name="Check Box 23">
              <controlPr locked="0" defaultSize="0" autoFill="0" autoLine="0" autoPict="0">
                <anchor moveWithCells="1">
                  <from>
                    <xdr:col>2</xdr:col>
                    <xdr:colOff>247650</xdr:colOff>
                    <xdr:row>7</xdr:row>
                    <xdr:rowOff>146050</xdr:rowOff>
                  </from>
                  <to>
                    <xdr:col>2</xdr:col>
                    <xdr:colOff>514350</xdr:colOff>
                    <xdr:row>9</xdr:row>
                    <xdr:rowOff>12700</xdr:rowOff>
                  </to>
                </anchor>
              </controlPr>
            </control>
          </mc:Choice>
        </mc:AlternateContent>
        <mc:AlternateContent xmlns:mc="http://schemas.openxmlformats.org/markup-compatibility/2006">
          <mc:Choice Requires="x14">
            <control shapeId="19480" r:id="rId19" name="Check Box 24">
              <controlPr locked="0" defaultSize="0" autoFill="0" autoLine="0" autoPict="0">
                <anchor moveWithCells="1">
                  <from>
                    <xdr:col>2</xdr:col>
                    <xdr:colOff>260350</xdr:colOff>
                    <xdr:row>26</xdr:row>
                    <xdr:rowOff>31750</xdr:rowOff>
                  </from>
                  <to>
                    <xdr:col>2</xdr:col>
                    <xdr:colOff>527050</xdr:colOff>
                    <xdr:row>26</xdr:row>
                    <xdr:rowOff>165100</xdr:rowOff>
                  </to>
                </anchor>
              </controlPr>
            </control>
          </mc:Choice>
        </mc:AlternateContent>
        <mc:AlternateContent xmlns:mc="http://schemas.openxmlformats.org/markup-compatibility/2006">
          <mc:Choice Requires="x14">
            <control shapeId="19481" r:id="rId20" name="Check Box 25">
              <controlPr locked="0" defaultSize="0" autoFill="0" autoLine="0" autoPict="0">
                <anchor moveWithCells="1">
                  <from>
                    <xdr:col>2</xdr:col>
                    <xdr:colOff>266700</xdr:colOff>
                    <xdr:row>40</xdr:row>
                    <xdr:rowOff>19050</xdr:rowOff>
                  </from>
                  <to>
                    <xdr:col>2</xdr:col>
                    <xdr:colOff>495300</xdr:colOff>
                    <xdr:row>40</xdr:row>
                    <xdr:rowOff>184150</xdr:rowOff>
                  </to>
                </anchor>
              </controlPr>
            </control>
          </mc:Choice>
        </mc:AlternateContent>
        <mc:AlternateContent xmlns:mc="http://schemas.openxmlformats.org/markup-compatibility/2006">
          <mc:Choice Requires="x14">
            <control shapeId="19482" r:id="rId21" name="Check Box 26">
              <controlPr locked="0" defaultSize="0" autoFill="0" autoLine="0" autoPict="0">
                <anchor moveWithCells="1">
                  <from>
                    <xdr:col>2</xdr:col>
                    <xdr:colOff>266700</xdr:colOff>
                    <xdr:row>41</xdr:row>
                    <xdr:rowOff>19050</xdr:rowOff>
                  </from>
                  <to>
                    <xdr:col>2</xdr:col>
                    <xdr:colOff>488950</xdr:colOff>
                    <xdr:row>41</xdr:row>
                    <xdr:rowOff>171450</xdr:rowOff>
                  </to>
                </anchor>
              </controlPr>
            </control>
          </mc:Choice>
        </mc:AlternateContent>
        <mc:AlternateContent xmlns:mc="http://schemas.openxmlformats.org/markup-compatibility/2006">
          <mc:Choice Requires="x14">
            <control shapeId="19483" r:id="rId22" name="Check Box 27">
              <controlPr locked="0" defaultSize="0" autoFill="0" autoLine="0" autoPict="0">
                <anchor moveWithCells="1">
                  <from>
                    <xdr:col>2</xdr:col>
                    <xdr:colOff>260350</xdr:colOff>
                    <xdr:row>38</xdr:row>
                    <xdr:rowOff>95250</xdr:rowOff>
                  </from>
                  <to>
                    <xdr:col>2</xdr:col>
                    <xdr:colOff>495300</xdr:colOff>
                    <xdr:row>38</xdr:row>
                    <xdr:rowOff>260350</xdr:rowOff>
                  </to>
                </anchor>
              </controlPr>
            </control>
          </mc:Choice>
        </mc:AlternateContent>
        <mc:AlternateContent xmlns:mc="http://schemas.openxmlformats.org/markup-compatibility/2006">
          <mc:Choice Requires="x14">
            <control shapeId="19484" r:id="rId23" name="Check Box 28">
              <controlPr locked="0" defaultSize="0" autoFill="0" autoLine="0" autoPict="0">
                <anchor moveWithCells="1">
                  <from>
                    <xdr:col>2</xdr:col>
                    <xdr:colOff>279400</xdr:colOff>
                    <xdr:row>43</xdr:row>
                    <xdr:rowOff>127000</xdr:rowOff>
                  </from>
                  <to>
                    <xdr:col>2</xdr:col>
                    <xdr:colOff>469900</xdr:colOff>
                    <xdr:row>44</xdr:row>
                    <xdr:rowOff>114300</xdr:rowOff>
                  </to>
                </anchor>
              </controlPr>
            </control>
          </mc:Choice>
        </mc:AlternateContent>
        <mc:AlternateContent xmlns:mc="http://schemas.openxmlformats.org/markup-compatibility/2006">
          <mc:Choice Requires="x14">
            <control shapeId="19485" r:id="rId24" name="Check Box 29">
              <controlPr locked="0" defaultSize="0" autoFill="0" autoLine="0" autoPict="0">
                <anchor moveWithCells="1">
                  <from>
                    <xdr:col>2</xdr:col>
                    <xdr:colOff>279400</xdr:colOff>
                    <xdr:row>44</xdr:row>
                    <xdr:rowOff>152400</xdr:rowOff>
                  </from>
                  <to>
                    <xdr:col>2</xdr:col>
                    <xdr:colOff>488950</xdr:colOff>
                    <xdr:row>45</xdr:row>
                    <xdr:rowOff>133350</xdr:rowOff>
                  </to>
                </anchor>
              </controlPr>
            </control>
          </mc:Choice>
        </mc:AlternateContent>
        <mc:AlternateContent xmlns:mc="http://schemas.openxmlformats.org/markup-compatibility/2006">
          <mc:Choice Requires="x14">
            <control shapeId="19486" r:id="rId25" name="Check Box 30">
              <controlPr locked="0" defaultSize="0" autoFill="0" autoLine="0" autoPict="0">
                <anchor moveWithCells="1">
                  <from>
                    <xdr:col>2</xdr:col>
                    <xdr:colOff>279400</xdr:colOff>
                    <xdr:row>45</xdr:row>
                    <xdr:rowOff>146050</xdr:rowOff>
                  </from>
                  <to>
                    <xdr:col>2</xdr:col>
                    <xdr:colOff>514350</xdr:colOff>
                    <xdr:row>47</xdr:row>
                    <xdr:rowOff>12700</xdr:rowOff>
                  </to>
                </anchor>
              </controlPr>
            </control>
          </mc:Choice>
        </mc:AlternateContent>
        <mc:AlternateContent xmlns:mc="http://schemas.openxmlformats.org/markup-compatibility/2006">
          <mc:Choice Requires="x14">
            <control shapeId="19487" r:id="rId26" name="Check Box 31">
              <controlPr locked="0" defaultSize="0" autoFill="0" autoLine="0" autoPict="0">
                <anchor moveWithCells="1">
                  <from>
                    <xdr:col>2</xdr:col>
                    <xdr:colOff>241300</xdr:colOff>
                    <xdr:row>57</xdr:row>
                    <xdr:rowOff>133350</xdr:rowOff>
                  </from>
                  <to>
                    <xdr:col>2</xdr:col>
                    <xdr:colOff>450850</xdr:colOff>
                    <xdr:row>58</xdr:row>
                    <xdr:rowOff>152400</xdr:rowOff>
                  </to>
                </anchor>
              </controlPr>
            </control>
          </mc:Choice>
        </mc:AlternateContent>
        <mc:AlternateContent xmlns:mc="http://schemas.openxmlformats.org/markup-compatibility/2006">
          <mc:Choice Requires="x14">
            <control shapeId="19494" r:id="rId27" name="Check Box 38">
              <controlPr locked="0" defaultSize="0" autoFill="0" autoLine="0" autoPict="0">
                <anchor moveWithCells="1">
                  <from>
                    <xdr:col>2</xdr:col>
                    <xdr:colOff>247650</xdr:colOff>
                    <xdr:row>15</xdr:row>
                    <xdr:rowOff>19050</xdr:rowOff>
                  </from>
                  <to>
                    <xdr:col>2</xdr:col>
                    <xdr:colOff>438150</xdr:colOff>
                    <xdr:row>15</xdr:row>
                    <xdr:rowOff>146050</xdr:rowOff>
                  </to>
                </anchor>
              </controlPr>
            </control>
          </mc:Choice>
        </mc:AlternateContent>
        <mc:AlternateContent xmlns:mc="http://schemas.openxmlformats.org/markup-compatibility/2006">
          <mc:Choice Requires="x14">
            <control shapeId="19495" r:id="rId28" name="Check Box 39">
              <controlPr locked="0" defaultSize="0" autoFill="0" autoLine="0" autoPict="0">
                <anchor moveWithCells="1">
                  <from>
                    <xdr:col>2</xdr:col>
                    <xdr:colOff>247650</xdr:colOff>
                    <xdr:row>16</xdr:row>
                    <xdr:rowOff>12700</xdr:rowOff>
                  </from>
                  <to>
                    <xdr:col>2</xdr:col>
                    <xdr:colOff>457200</xdr:colOff>
                    <xdr:row>16</xdr:row>
                    <xdr:rowOff>146050</xdr:rowOff>
                  </to>
                </anchor>
              </controlPr>
            </control>
          </mc:Choice>
        </mc:AlternateContent>
        <mc:AlternateContent xmlns:mc="http://schemas.openxmlformats.org/markup-compatibility/2006">
          <mc:Choice Requires="x14">
            <control shapeId="19496" r:id="rId29" name="Check Box 40">
              <controlPr locked="0" defaultSize="0" autoFill="0" autoLine="0" autoPict="0">
                <anchor moveWithCells="1">
                  <from>
                    <xdr:col>2</xdr:col>
                    <xdr:colOff>247650</xdr:colOff>
                    <xdr:row>17</xdr:row>
                    <xdr:rowOff>19050</xdr:rowOff>
                  </from>
                  <to>
                    <xdr:col>2</xdr:col>
                    <xdr:colOff>457200</xdr:colOff>
                    <xdr:row>17</xdr:row>
                    <xdr:rowOff>146050</xdr:rowOff>
                  </to>
                </anchor>
              </controlPr>
            </control>
          </mc:Choice>
        </mc:AlternateContent>
        <mc:AlternateContent xmlns:mc="http://schemas.openxmlformats.org/markup-compatibility/2006">
          <mc:Choice Requires="x14">
            <control shapeId="19497" r:id="rId30" name="Check Box 41">
              <controlPr locked="0" defaultSize="0" autoFill="0" autoLine="0" autoPict="0">
                <anchor moveWithCells="1">
                  <from>
                    <xdr:col>2</xdr:col>
                    <xdr:colOff>247650</xdr:colOff>
                    <xdr:row>18</xdr:row>
                    <xdr:rowOff>0</xdr:rowOff>
                  </from>
                  <to>
                    <xdr:col>2</xdr:col>
                    <xdr:colOff>527050</xdr:colOff>
                    <xdr:row>19</xdr:row>
                    <xdr:rowOff>12700</xdr:rowOff>
                  </to>
                </anchor>
              </controlPr>
            </control>
          </mc:Choice>
        </mc:AlternateContent>
        <mc:AlternateContent xmlns:mc="http://schemas.openxmlformats.org/markup-compatibility/2006">
          <mc:Choice Requires="x14">
            <control shapeId="19498" r:id="rId31" name="Check Box 42">
              <controlPr locked="0" defaultSize="0" autoFill="0" autoLine="0" autoPict="0">
                <anchor moveWithCells="1">
                  <from>
                    <xdr:col>2</xdr:col>
                    <xdr:colOff>247650</xdr:colOff>
                    <xdr:row>19</xdr:row>
                    <xdr:rowOff>0</xdr:rowOff>
                  </from>
                  <to>
                    <xdr:col>2</xdr:col>
                    <xdr:colOff>438150</xdr:colOff>
                    <xdr:row>20</xdr:row>
                    <xdr:rowOff>0</xdr:rowOff>
                  </to>
                </anchor>
              </controlPr>
            </control>
          </mc:Choice>
        </mc:AlternateContent>
        <mc:AlternateContent xmlns:mc="http://schemas.openxmlformats.org/markup-compatibility/2006">
          <mc:Choice Requires="x14">
            <control shapeId="19512" r:id="rId32" name="Check Box 56">
              <controlPr locked="0" defaultSize="0" autoFill="0" autoLine="0" autoPict="0">
                <anchor moveWithCells="1">
                  <from>
                    <xdr:col>2</xdr:col>
                    <xdr:colOff>241300</xdr:colOff>
                    <xdr:row>66</xdr:row>
                    <xdr:rowOff>57150</xdr:rowOff>
                  </from>
                  <to>
                    <xdr:col>2</xdr:col>
                    <xdr:colOff>469900</xdr:colOff>
                    <xdr:row>66</xdr:row>
                    <xdr:rowOff>266700</xdr:rowOff>
                  </to>
                </anchor>
              </controlPr>
            </control>
          </mc:Choice>
        </mc:AlternateContent>
        <mc:AlternateContent xmlns:mc="http://schemas.openxmlformats.org/markup-compatibility/2006">
          <mc:Choice Requires="x14">
            <control shapeId="19513" r:id="rId33" name="Check Box 57">
              <controlPr locked="0" defaultSize="0" autoFill="0" autoLine="0" autoPict="0">
                <anchor moveWithCells="1">
                  <from>
                    <xdr:col>2</xdr:col>
                    <xdr:colOff>241300</xdr:colOff>
                    <xdr:row>67</xdr:row>
                    <xdr:rowOff>146050</xdr:rowOff>
                  </from>
                  <to>
                    <xdr:col>2</xdr:col>
                    <xdr:colOff>450850</xdr:colOff>
                    <xdr:row>67</xdr:row>
                    <xdr:rowOff>336550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MJ42"/>
  <sheetViews>
    <sheetView view="pageBreakPreview" zoomScale="120" zoomScaleNormal="100" zoomScaleSheetLayoutView="120" zoomScalePageLayoutView="60" workbookViewId="0">
      <pane ySplit="1" topLeftCell="A2" activePane="bottomLeft" state="frozen"/>
      <selection pane="bottomLeft" activeCell="A39" sqref="A39:F42"/>
    </sheetView>
  </sheetViews>
  <sheetFormatPr defaultColWidth="0" defaultRowHeight="12.5" zeroHeight="1" x14ac:dyDescent="0.25"/>
  <cols>
    <col min="1" max="1" width="6" style="5" customWidth="1"/>
    <col min="2" max="2" width="45.7265625" style="1" customWidth="1"/>
    <col min="3" max="3" width="8.1796875" style="16" customWidth="1"/>
    <col min="4" max="4" width="10.453125" style="84" customWidth="1"/>
    <col min="5" max="5" width="8.26953125" style="84" customWidth="1"/>
    <col min="6" max="6" width="11.81640625" style="1" customWidth="1"/>
    <col min="7" max="7" width="0.1796875" style="86" customWidth="1"/>
    <col min="8" max="8" width="11.26953125" style="31" hidden="1" customWidth="1"/>
    <col min="9" max="9" width="31.54296875" style="27" hidden="1" customWidth="1"/>
    <col min="10" max="10" width="9.7265625" style="27" hidden="1" customWidth="1"/>
    <col min="11" max="11" width="13.81640625" style="27" hidden="1" customWidth="1"/>
    <col min="12" max="12" width="4.54296875" style="27" hidden="1" customWidth="1"/>
    <col min="13" max="16" width="9.1796875" style="27" hidden="1" customWidth="1"/>
    <col min="17" max="1024" width="11.54296875" style="1" hidden="1" customWidth="1"/>
    <col min="1025" max="16384" width="9.1796875" style="1" hidden="1"/>
  </cols>
  <sheetData>
    <row r="1" spans="1:16" x14ac:dyDescent="0.25">
      <c r="A1" s="536" t="s">
        <v>191</v>
      </c>
      <c r="B1" s="537"/>
      <c r="C1" s="538"/>
      <c r="D1" s="539"/>
      <c r="E1" s="539"/>
      <c r="F1" s="540"/>
    </row>
    <row r="2" spans="1:16" s="19" customFormat="1" ht="25.5" customHeight="1" x14ac:dyDescent="0.25">
      <c r="A2" s="581">
        <v>2.1</v>
      </c>
      <c r="B2" s="18" t="s">
        <v>390</v>
      </c>
      <c r="C2" s="17" t="s">
        <v>66</v>
      </c>
      <c r="D2" s="83" t="s">
        <v>69</v>
      </c>
      <c r="E2" s="83" t="s">
        <v>53</v>
      </c>
      <c r="F2" s="598" t="s">
        <v>51</v>
      </c>
      <c r="G2" s="87"/>
      <c r="H2" s="43"/>
      <c r="I2" s="44"/>
      <c r="J2" s="44"/>
      <c r="K2" s="44"/>
      <c r="L2" s="44"/>
      <c r="M2" s="44"/>
      <c r="N2" s="44"/>
      <c r="O2" s="44"/>
      <c r="P2" s="44"/>
    </row>
    <row r="3" spans="1:16" s="3" customFormat="1" ht="12" customHeight="1" x14ac:dyDescent="0.25">
      <c r="A3" s="85"/>
      <c r="B3" s="10"/>
      <c r="C3" s="24"/>
      <c r="D3" s="244">
        <v>22</v>
      </c>
      <c r="E3" s="246">
        <f>MIN(22,E4+E11+E13)</f>
        <v>0</v>
      </c>
      <c r="F3" s="599"/>
      <c r="G3" s="89"/>
      <c r="H3" s="29"/>
      <c r="I3" s="45"/>
      <c r="J3" s="45"/>
      <c r="K3" s="45"/>
      <c r="L3" s="45"/>
      <c r="M3" s="45"/>
      <c r="N3" s="45"/>
      <c r="O3" s="45"/>
      <c r="P3" s="45"/>
    </row>
    <row r="4" spans="1:16" s="8" customFormat="1" ht="13.5" customHeight="1" x14ac:dyDescent="0.3">
      <c r="A4" s="582" t="s">
        <v>84</v>
      </c>
      <c r="B4" s="252" t="s">
        <v>198</v>
      </c>
      <c r="C4" s="253"/>
      <c r="D4" s="259">
        <v>16</v>
      </c>
      <c r="E4" s="261">
        <f>G4</f>
        <v>0</v>
      </c>
      <c r="F4" s="600"/>
      <c r="G4" s="247">
        <f>MIN(16,H5+H7+H10)</f>
        <v>0</v>
      </c>
      <c r="H4" s="29"/>
      <c r="I4" s="40"/>
      <c r="J4" s="40"/>
      <c r="K4" s="40"/>
      <c r="L4" s="40"/>
      <c r="M4" s="40"/>
      <c r="N4" s="40"/>
      <c r="O4" s="40"/>
      <c r="P4" s="40"/>
    </row>
    <row r="5" spans="1:16" s="9" customFormat="1" ht="117.75" customHeight="1" x14ac:dyDescent="0.3">
      <c r="A5" s="1046" t="s">
        <v>452</v>
      </c>
      <c r="B5" s="1047"/>
      <c r="C5" s="712">
        <v>0</v>
      </c>
      <c r="D5" s="703" t="s">
        <v>430</v>
      </c>
      <c r="E5" s="779"/>
      <c r="F5" s="702"/>
      <c r="G5" s="28"/>
      <c r="H5" s="623">
        <f>MIN(10,IF(AND('Pre-Requisites'!D15=0,'Pre-Requisites'!D16=0),0,(0.75*C5*('Pre-Requisites'!D15/('Pre-Requisites'!D15+'Pre-Requisites'!D16))+(0.75*C6*('Pre-Requisites'!D16/('Pre-Requisites'!D15+'Pre-Requisites'!D16))))))</f>
        <v>0</v>
      </c>
      <c r="I5" s="26"/>
      <c r="J5" s="26"/>
      <c r="K5" s="26"/>
      <c r="L5" s="26"/>
      <c r="M5" s="26"/>
      <c r="N5" s="26"/>
      <c r="O5" s="176"/>
      <c r="P5" s="26"/>
    </row>
    <row r="6" spans="1:16" s="9" customFormat="1" ht="173.25" customHeight="1" x14ac:dyDescent="0.25">
      <c r="A6" s="1046" t="s">
        <v>453</v>
      </c>
      <c r="B6" s="1047"/>
      <c r="C6" s="712">
        <v>0</v>
      </c>
      <c r="D6" s="656"/>
      <c r="E6" s="779"/>
      <c r="F6" s="640"/>
      <c r="G6" s="28"/>
      <c r="H6" s="31"/>
      <c r="I6" s="26"/>
      <c r="J6" s="26"/>
      <c r="K6" s="26"/>
      <c r="L6" s="26"/>
      <c r="M6" s="26"/>
      <c r="N6" s="26"/>
      <c r="O6" s="26"/>
      <c r="P6" s="26"/>
    </row>
    <row r="7" spans="1:16" s="9" customFormat="1" ht="47.25" customHeight="1" thickBot="1" x14ac:dyDescent="0.35">
      <c r="A7" s="1035" t="s">
        <v>431</v>
      </c>
      <c r="B7" s="1050"/>
      <c r="C7" s="1027">
        <v>0</v>
      </c>
      <c r="D7" s="703" t="s">
        <v>368</v>
      </c>
      <c r="E7" s="780"/>
      <c r="F7" s="1038"/>
      <c r="G7" s="28"/>
      <c r="H7" s="247">
        <f>MIN(3,H8+H9)</f>
        <v>0</v>
      </c>
      <c r="I7" s="26"/>
      <c r="J7" s="26"/>
      <c r="K7" s="26"/>
      <c r="L7" s="26"/>
      <c r="M7" s="26"/>
      <c r="N7" s="26"/>
      <c r="O7" s="26"/>
      <c r="P7" s="26"/>
    </row>
    <row r="8" spans="1:16" s="9" customFormat="1" ht="25.5" customHeight="1" thickBot="1" x14ac:dyDescent="0.3">
      <c r="A8" s="1051" t="s">
        <v>327</v>
      </c>
      <c r="B8" s="1052"/>
      <c r="C8" s="1028"/>
      <c r="D8" s="654"/>
      <c r="E8" s="779"/>
      <c r="F8" s="1045"/>
      <c r="G8" s="262" t="s">
        <v>326</v>
      </c>
      <c r="H8" s="31">
        <f>IF(C7&gt;0,1,0)</f>
        <v>0</v>
      </c>
      <c r="I8" s="60"/>
      <c r="J8" s="26"/>
      <c r="K8" s="26"/>
      <c r="L8" s="26"/>
      <c r="M8" s="26"/>
      <c r="N8" s="26"/>
      <c r="O8" s="26"/>
      <c r="P8" s="26"/>
    </row>
    <row r="9" spans="1:16" s="9" customFormat="1" ht="110.25" customHeight="1" thickBot="1" x14ac:dyDescent="0.35">
      <c r="A9" s="1035" t="s">
        <v>388</v>
      </c>
      <c r="B9" s="1050"/>
      <c r="C9" s="713">
        <v>0</v>
      </c>
      <c r="D9" s="654"/>
      <c r="E9" s="781"/>
      <c r="F9" s="569"/>
      <c r="G9" s="263">
        <v>1</v>
      </c>
      <c r="H9" s="31">
        <f>0.2*C9</f>
        <v>0</v>
      </c>
      <c r="I9" s="26"/>
      <c r="J9" s="26"/>
      <c r="K9" s="26"/>
      <c r="L9" s="26"/>
      <c r="M9" s="26"/>
      <c r="N9" s="26"/>
      <c r="O9" s="26"/>
      <c r="P9" s="26"/>
    </row>
    <row r="10" spans="1:16" s="9" customFormat="1" ht="122.25" customHeight="1" thickBot="1" x14ac:dyDescent="0.35">
      <c r="A10" s="1053" t="s">
        <v>432</v>
      </c>
      <c r="B10" s="1054"/>
      <c r="C10" s="714">
        <v>0</v>
      </c>
      <c r="D10" s="703" t="s">
        <v>368</v>
      </c>
      <c r="E10" s="782"/>
      <c r="F10" s="688"/>
      <c r="G10" s="264">
        <v>1</v>
      </c>
      <c r="H10" s="31">
        <f>MIN(3,C10*0.2)</f>
        <v>0</v>
      </c>
      <c r="I10" s="26"/>
      <c r="J10" s="26"/>
      <c r="K10" s="26"/>
      <c r="L10" s="26"/>
      <c r="M10" s="26"/>
      <c r="N10" s="26"/>
      <c r="O10" s="26"/>
      <c r="P10" s="26"/>
    </row>
    <row r="11" spans="1:16" s="8" customFormat="1" ht="14.25" customHeight="1" thickBot="1" x14ac:dyDescent="0.3">
      <c r="A11" s="300" t="s">
        <v>85</v>
      </c>
      <c r="B11" s="301" t="s">
        <v>29</v>
      </c>
      <c r="C11" s="253"/>
      <c r="D11" s="259">
        <v>4</v>
      </c>
      <c r="E11" s="259">
        <f>G11</f>
        <v>0</v>
      </c>
      <c r="F11" s="601"/>
      <c r="G11" s="265">
        <f>MIN(4,0.2*MAX(0,('Pre-Requisites'!D19-10)))</f>
        <v>0</v>
      </c>
      <c r="H11" s="29"/>
      <c r="I11" s="624"/>
      <c r="J11" s="40"/>
      <c r="K11" s="40"/>
      <c r="L11" s="40"/>
      <c r="M11" s="40"/>
      <c r="N11" s="40"/>
      <c r="O11" s="40"/>
      <c r="P11" s="40"/>
    </row>
    <row r="12" spans="1:16" s="9" customFormat="1" ht="38.15" customHeight="1" thickBot="1" x14ac:dyDescent="0.3">
      <c r="A12" s="1048" t="s">
        <v>298</v>
      </c>
      <c r="B12" s="1049"/>
      <c r="C12" s="676"/>
      <c r="D12" s="658"/>
      <c r="E12" s="658"/>
      <c r="F12" s="258"/>
      <c r="G12" s="266"/>
      <c r="H12" s="212"/>
      <c r="I12" s="209"/>
      <c r="J12" s="26"/>
      <c r="K12" s="26"/>
      <c r="L12" s="26"/>
      <c r="M12" s="26"/>
      <c r="N12" s="26"/>
      <c r="O12" s="26"/>
      <c r="P12" s="26"/>
    </row>
    <row r="13" spans="1:16" s="8" customFormat="1" ht="12.75" customHeight="1" thickBot="1" x14ac:dyDescent="0.3">
      <c r="A13" s="300" t="s">
        <v>86</v>
      </c>
      <c r="B13" s="302" t="s">
        <v>192</v>
      </c>
      <c r="C13" s="257"/>
      <c r="D13" s="259">
        <v>2</v>
      </c>
      <c r="E13" s="259">
        <f>G13</f>
        <v>0</v>
      </c>
      <c r="F13" s="273"/>
      <c r="G13" s="267">
        <f>MIN(2,C14/0.1)</f>
        <v>0</v>
      </c>
      <c r="H13" s="29"/>
      <c r="I13" s="40"/>
      <c r="J13" s="40"/>
      <c r="K13" s="40"/>
      <c r="L13" s="40"/>
      <c r="M13" s="40"/>
      <c r="N13" s="40"/>
      <c r="O13" s="40"/>
      <c r="P13" s="40"/>
    </row>
    <row r="14" spans="1:16" s="9" customFormat="1" ht="49.5" customHeight="1" x14ac:dyDescent="0.25">
      <c r="A14" s="1040" t="s">
        <v>433</v>
      </c>
      <c r="B14" s="1041"/>
      <c r="C14" s="715">
        <v>0</v>
      </c>
      <c r="D14" s="658"/>
      <c r="E14" s="658"/>
      <c r="F14" s="619"/>
      <c r="G14" s="268"/>
      <c r="H14" s="212"/>
      <c r="I14" s="209"/>
      <c r="J14" s="26"/>
      <c r="K14" s="60"/>
      <c r="L14" s="26"/>
      <c r="M14" s="26"/>
      <c r="N14" s="26"/>
      <c r="O14" s="26"/>
      <c r="P14" s="26"/>
    </row>
    <row r="15" spans="1:16" s="20" customFormat="1" ht="23.25" customHeight="1" x14ac:dyDescent="0.25">
      <c r="A15" s="303">
        <v>2.2000000000000002</v>
      </c>
      <c r="B15" s="304" t="s">
        <v>196</v>
      </c>
      <c r="C15" s="17" t="s">
        <v>66</v>
      </c>
      <c r="D15" s="243" t="s">
        <v>52</v>
      </c>
      <c r="E15" s="243" t="s">
        <v>53</v>
      </c>
      <c r="F15" s="34" t="s">
        <v>51</v>
      </c>
      <c r="G15" s="43"/>
      <c r="H15" s="43"/>
      <c r="I15" s="210"/>
      <c r="J15" s="41"/>
      <c r="K15" s="41"/>
      <c r="L15" s="41"/>
      <c r="M15" s="41"/>
      <c r="N15" s="41"/>
      <c r="O15" s="41"/>
      <c r="P15" s="41"/>
    </row>
    <row r="16" spans="1:16" s="8" customFormat="1" ht="11.5" x14ac:dyDescent="0.25">
      <c r="A16" s="305"/>
      <c r="B16" s="306"/>
      <c r="C16" s="24"/>
      <c r="D16" s="244">
        <v>6</v>
      </c>
      <c r="E16" s="245">
        <f>MIN(6,E17+E21)</f>
        <v>0</v>
      </c>
      <c r="F16" s="602"/>
      <c r="G16" s="29"/>
      <c r="H16" s="29"/>
      <c r="I16" s="40"/>
      <c r="J16" s="40"/>
      <c r="K16" s="40"/>
      <c r="L16" s="40"/>
      <c r="M16" s="40"/>
      <c r="N16" s="40"/>
      <c r="O16" s="40"/>
      <c r="P16" s="40"/>
    </row>
    <row r="17" spans="1:18" s="8" customFormat="1" ht="14.25" customHeight="1" x14ac:dyDescent="0.25">
      <c r="A17" s="302" t="s">
        <v>87</v>
      </c>
      <c r="B17" s="301" t="s">
        <v>366</v>
      </c>
      <c r="C17" s="253"/>
      <c r="D17" s="254">
        <v>3</v>
      </c>
      <c r="E17" s="254">
        <f>H18</f>
        <v>0</v>
      </c>
      <c r="F17" s="603"/>
      <c r="G17" s="29"/>
      <c r="H17" s="29"/>
      <c r="I17" s="40"/>
      <c r="J17" s="40"/>
      <c r="K17" s="40"/>
      <c r="L17" s="40"/>
      <c r="M17" s="40"/>
      <c r="N17" s="40"/>
      <c r="O17" s="40"/>
      <c r="P17" s="40"/>
    </row>
    <row r="18" spans="1:18" s="13" customFormat="1" x14ac:dyDescent="0.25">
      <c r="A18" s="1031"/>
      <c r="B18" s="1032"/>
      <c r="C18" s="1033"/>
      <c r="D18" s="654"/>
      <c r="E18" s="654"/>
      <c r="F18" s="275"/>
      <c r="G18" s="30"/>
      <c r="H18" s="29">
        <f>MIN(3,H19+H20)</f>
        <v>0</v>
      </c>
      <c r="I18" s="42"/>
      <c r="J18" s="42"/>
      <c r="K18" s="42"/>
      <c r="L18" s="42"/>
      <c r="M18" s="42"/>
      <c r="N18" s="42"/>
      <c r="O18" s="42"/>
      <c r="P18" s="42"/>
    </row>
    <row r="19" spans="1:18" s="9" customFormat="1" ht="34.5" customHeight="1" x14ac:dyDescent="0.25">
      <c r="A19" s="1029" t="s">
        <v>193</v>
      </c>
      <c r="B19" s="1030"/>
      <c r="C19" s="1034"/>
      <c r="D19" s="656"/>
      <c r="E19" s="656"/>
      <c r="F19" s="276"/>
      <c r="G19" s="28" t="b">
        <v>0</v>
      </c>
      <c r="H19" s="31">
        <f>IF(G19,2,0)</f>
        <v>0</v>
      </c>
      <c r="I19" s="26"/>
      <c r="J19" s="26"/>
      <c r="K19" s="26"/>
      <c r="L19" s="26"/>
      <c r="M19" s="26"/>
      <c r="N19" s="26"/>
      <c r="O19" s="26"/>
      <c r="P19" s="26"/>
    </row>
    <row r="20" spans="1:18" s="9" customFormat="1" ht="39.75" customHeight="1" x14ac:dyDescent="0.25">
      <c r="A20" s="1040" t="s">
        <v>194</v>
      </c>
      <c r="B20" s="1041"/>
      <c r="C20" s="618"/>
      <c r="D20" s="656"/>
      <c r="E20" s="656"/>
      <c r="F20" s="275"/>
      <c r="G20" s="28" t="b">
        <v>0</v>
      </c>
      <c r="H20" s="31">
        <f>IF(G20,1,0)</f>
        <v>0</v>
      </c>
      <c r="I20" s="26"/>
      <c r="J20" s="26"/>
      <c r="K20" s="26"/>
      <c r="L20" s="26"/>
      <c r="M20" s="26"/>
      <c r="N20" s="26"/>
      <c r="O20" s="26"/>
      <c r="P20" s="26"/>
    </row>
    <row r="21" spans="1:18" s="8" customFormat="1" ht="11.5" x14ac:dyDescent="0.25">
      <c r="A21" s="301" t="s">
        <v>107</v>
      </c>
      <c r="B21" s="301" t="s">
        <v>434</v>
      </c>
      <c r="C21" s="253"/>
      <c r="D21" s="254">
        <v>3</v>
      </c>
      <c r="E21" s="254">
        <f>H21</f>
        <v>0</v>
      </c>
      <c r="F21" s="604"/>
      <c r="G21" s="29"/>
      <c r="H21" s="29">
        <f>MIN(3, G22+G25)</f>
        <v>0</v>
      </c>
      <c r="I21" s="40"/>
      <c r="J21" s="40"/>
      <c r="K21" s="40"/>
      <c r="L21" s="40"/>
      <c r="M21" s="40"/>
      <c r="N21" s="40"/>
      <c r="O21" s="40"/>
      <c r="P21" s="40"/>
    </row>
    <row r="22" spans="1:18" s="9" customFormat="1" ht="27" customHeight="1" x14ac:dyDescent="0.25">
      <c r="A22" s="1035" t="s">
        <v>418</v>
      </c>
      <c r="B22" s="1042"/>
      <c r="C22" s="280"/>
      <c r="D22" s="287">
        <v>1</v>
      </c>
      <c r="E22" s="654"/>
      <c r="F22" s="1038"/>
      <c r="G22" s="28">
        <f>IF(AND(C23&gt;0,C24&gt;0),1,0)</f>
        <v>0</v>
      </c>
      <c r="H22" s="277"/>
      <c r="I22" s="26"/>
      <c r="J22" s="26"/>
      <c r="K22" s="60"/>
      <c r="L22" s="26"/>
      <c r="M22" s="26"/>
      <c r="N22" s="26"/>
      <c r="O22" s="26"/>
      <c r="P22" s="26"/>
    </row>
    <row r="23" spans="1:18" s="9" customFormat="1" ht="19.5" customHeight="1" x14ac:dyDescent="0.3">
      <c r="A23" s="1043" t="s">
        <v>364</v>
      </c>
      <c r="B23" s="1044"/>
      <c r="C23" s="716">
        <v>0</v>
      </c>
      <c r="D23" s="292"/>
      <c r="E23" s="654"/>
      <c r="F23" s="1039"/>
      <c r="G23" s="28"/>
      <c r="H23" s="281"/>
      <c r="I23" s="282"/>
      <c r="J23" s="26"/>
      <c r="K23" s="60"/>
      <c r="L23" s="26"/>
      <c r="M23" s="26"/>
      <c r="N23" s="26"/>
      <c r="O23" s="26"/>
      <c r="P23" s="26"/>
      <c r="R23" s="178" t="s">
        <v>299</v>
      </c>
    </row>
    <row r="24" spans="1:18" s="9" customFormat="1" ht="21" customHeight="1" thickBot="1" x14ac:dyDescent="0.3">
      <c r="A24" s="1043" t="s">
        <v>365</v>
      </c>
      <c r="B24" s="1044"/>
      <c r="C24" s="717">
        <v>0</v>
      </c>
      <c r="D24" s="293"/>
      <c r="E24" s="654"/>
      <c r="F24" s="1039"/>
      <c r="G24" s="28"/>
      <c r="H24" s="26"/>
      <c r="I24" s="26"/>
      <c r="J24" s="26"/>
      <c r="K24" s="26"/>
      <c r="L24" s="26"/>
      <c r="M24" s="26"/>
      <c r="N24" s="26"/>
      <c r="O24" s="26"/>
      <c r="P24" s="26"/>
    </row>
    <row r="25" spans="1:18" s="9" customFormat="1" ht="46.5" customHeight="1" thickBot="1" x14ac:dyDescent="0.35">
      <c r="A25" s="1035" t="s">
        <v>389</v>
      </c>
      <c r="B25" s="1036"/>
      <c r="C25" s="1037"/>
      <c r="D25" s="75" t="s">
        <v>368</v>
      </c>
      <c r="E25" s="657"/>
      <c r="F25" s="279"/>
      <c r="G25" s="28">
        <f>MIN(3,SUM(G26:G30))</f>
        <v>0</v>
      </c>
      <c r="H25" s="283" t="s">
        <v>367</v>
      </c>
      <c r="I25" s="26"/>
      <c r="J25" s="26"/>
      <c r="K25" s="26"/>
      <c r="L25" s="26"/>
      <c r="M25" s="26"/>
      <c r="N25" s="26"/>
      <c r="O25" s="26"/>
      <c r="P25" s="26"/>
      <c r="R25" s="178" t="s">
        <v>300</v>
      </c>
    </row>
    <row r="26" spans="1:18" s="9" customFormat="1" ht="43" customHeight="1" thickBot="1" x14ac:dyDescent="0.35">
      <c r="A26" s="595"/>
      <c r="B26" s="594"/>
      <c r="C26" s="596" t="s">
        <v>351</v>
      </c>
      <c r="D26" s="654"/>
      <c r="E26" s="654"/>
      <c r="F26" s="278"/>
      <c r="G26" s="286" t="str">
        <f>C26</f>
        <v>Please select from Drop Down List</v>
      </c>
      <c r="H26" s="284" t="s">
        <v>351</v>
      </c>
      <c r="I26" s="26"/>
      <c r="J26" s="26"/>
      <c r="K26" s="26"/>
      <c r="L26" s="26"/>
      <c r="M26" s="26"/>
      <c r="N26" s="26"/>
      <c r="O26" s="26"/>
      <c r="P26" s="26"/>
      <c r="R26" s="178" t="s">
        <v>301</v>
      </c>
    </row>
    <row r="27" spans="1:18" s="9" customFormat="1" ht="43" customHeight="1" thickBot="1" x14ac:dyDescent="0.3">
      <c r="A27" s="595"/>
      <c r="B27" s="594"/>
      <c r="C27" s="596" t="s">
        <v>351</v>
      </c>
      <c r="D27" s="654"/>
      <c r="E27" s="654"/>
      <c r="F27" s="278"/>
      <c r="G27" s="286" t="str">
        <f t="shared" ref="G27:G30" si="0">C27</f>
        <v>Please select from Drop Down List</v>
      </c>
      <c r="H27" s="283">
        <v>0.25</v>
      </c>
      <c r="I27" s="26"/>
      <c r="J27" s="26"/>
      <c r="K27" s="26"/>
      <c r="L27" s="26"/>
      <c r="M27" s="26"/>
      <c r="N27" s="26"/>
      <c r="O27" s="26"/>
      <c r="P27" s="26"/>
    </row>
    <row r="28" spans="1:18" s="9" customFormat="1" ht="43" customHeight="1" thickBot="1" x14ac:dyDescent="0.35">
      <c r="A28" s="595"/>
      <c r="B28" s="594"/>
      <c r="C28" s="596" t="s">
        <v>351</v>
      </c>
      <c r="D28" s="654"/>
      <c r="E28" s="654"/>
      <c r="F28" s="278"/>
      <c r="G28" s="286" t="str">
        <f t="shared" si="0"/>
        <v>Please select from Drop Down List</v>
      </c>
      <c r="H28" s="283">
        <v>0.5</v>
      </c>
      <c r="I28" s="26"/>
      <c r="J28" s="26"/>
      <c r="K28" s="26"/>
      <c r="L28" s="26"/>
      <c r="M28" s="26"/>
      <c r="N28" s="26"/>
      <c r="O28" s="26"/>
      <c r="P28" s="26"/>
      <c r="R28" s="179"/>
    </row>
    <row r="29" spans="1:18" s="9" customFormat="1" ht="43" customHeight="1" thickBot="1" x14ac:dyDescent="0.35">
      <c r="A29" s="595"/>
      <c r="B29" s="594"/>
      <c r="C29" s="596" t="s">
        <v>351</v>
      </c>
      <c r="D29" s="654"/>
      <c r="E29" s="654"/>
      <c r="F29" s="278"/>
      <c r="G29" s="286" t="str">
        <f t="shared" si="0"/>
        <v>Please select from Drop Down List</v>
      </c>
      <c r="H29" s="283">
        <v>0.75</v>
      </c>
      <c r="I29" s="26"/>
      <c r="J29" s="26"/>
      <c r="K29" s="26"/>
      <c r="L29" s="26"/>
      <c r="M29" s="26"/>
      <c r="N29" s="26"/>
      <c r="O29" s="26"/>
      <c r="P29" s="26"/>
      <c r="R29" s="178" t="s">
        <v>302</v>
      </c>
    </row>
    <row r="30" spans="1:18" s="9" customFormat="1" ht="43" customHeight="1" thickBot="1" x14ac:dyDescent="0.3">
      <c r="A30" s="595"/>
      <c r="B30" s="594"/>
      <c r="C30" s="596" t="s">
        <v>351</v>
      </c>
      <c r="D30" s="654"/>
      <c r="E30" s="654"/>
      <c r="F30" s="278"/>
      <c r="G30" s="286" t="str">
        <f t="shared" si="0"/>
        <v>Please select from Drop Down List</v>
      </c>
      <c r="H30" s="283">
        <v>1</v>
      </c>
      <c r="I30" s="26"/>
      <c r="J30" s="26"/>
      <c r="K30" s="26"/>
      <c r="L30" s="26"/>
      <c r="M30" s="26"/>
      <c r="N30" s="26"/>
      <c r="O30" s="26"/>
      <c r="P30" s="26"/>
    </row>
    <row r="31" spans="1:18" s="9" customFormat="1" x14ac:dyDescent="0.25">
      <c r="A31" s="690"/>
      <c r="B31" s="704"/>
      <c r="C31" s="705"/>
      <c r="D31" s="655"/>
      <c r="E31" s="656"/>
      <c r="F31" s="291"/>
      <c r="G31" s="286"/>
      <c r="H31" s="26"/>
      <c r="I31" s="26"/>
      <c r="J31" s="26"/>
      <c r="K31" s="26"/>
      <c r="L31" s="26"/>
      <c r="M31" s="26"/>
      <c r="N31" s="26"/>
      <c r="O31" s="26"/>
      <c r="P31" s="26"/>
    </row>
    <row r="32" spans="1:18" s="19" customFormat="1" ht="25.5" customHeight="1" x14ac:dyDescent="0.25">
      <c r="A32" s="289">
        <v>2.2999999999999998</v>
      </c>
      <c r="B32" s="290" t="s">
        <v>197</v>
      </c>
      <c r="C32" s="288" t="s">
        <v>66</v>
      </c>
      <c r="D32" s="285" t="s">
        <v>69</v>
      </c>
      <c r="E32" s="285" t="s">
        <v>53</v>
      </c>
      <c r="F32" s="689" t="s">
        <v>51</v>
      </c>
      <c r="G32" s="87"/>
      <c r="H32" s="43"/>
      <c r="I32" s="44"/>
      <c r="J32" s="44"/>
      <c r="K32" s="44"/>
      <c r="L32" s="44"/>
      <c r="M32" s="44"/>
      <c r="N32" s="44"/>
      <c r="O32" s="44"/>
      <c r="P32" s="44"/>
    </row>
    <row r="33" spans="1:16" s="3" customFormat="1" ht="12" customHeight="1" thickBot="1" x14ac:dyDescent="0.3">
      <c r="A33" s="85"/>
      <c r="B33" s="10"/>
      <c r="C33" s="24"/>
      <c r="D33" s="244">
        <v>2</v>
      </c>
      <c r="E33" s="246">
        <f>MIN(2,E34+E35+E36)</f>
        <v>0</v>
      </c>
      <c r="F33" s="599"/>
      <c r="G33" s="89"/>
      <c r="H33" s="29"/>
      <c r="I33" s="45"/>
      <c r="J33" s="45"/>
      <c r="K33" s="45"/>
      <c r="L33" s="45"/>
      <c r="M33" s="45"/>
      <c r="N33" s="45"/>
      <c r="O33" s="45"/>
      <c r="P33" s="45"/>
    </row>
    <row r="34" spans="1:16" s="8" customFormat="1" ht="46.5" thickBot="1" x14ac:dyDescent="0.3">
      <c r="A34" s="255" t="s">
        <v>134</v>
      </c>
      <c r="B34" s="256" t="s">
        <v>419</v>
      </c>
      <c r="C34" s="105"/>
      <c r="D34" s="273">
        <v>0.5</v>
      </c>
      <c r="E34" s="273">
        <f>H34</f>
        <v>0</v>
      </c>
      <c r="F34" s="260"/>
      <c r="G34" s="270" t="b">
        <v>0</v>
      </c>
      <c r="H34" s="211">
        <f>IF(G34,0.5,0)</f>
        <v>0</v>
      </c>
      <c r="I34" s="40"/>
      <c r="J34" s="40"/>
      <c r="K34" s="40"/>
      <c r="L34" s="40"/>
      <c r="M34" s="40"/>
      <c r="N34" s="40"/>
      <c r="O34" s="40"/>
      <c r="P34" s="40"/>
    </row>
    <row r="35" spans="1:16" s="9" customFormat="1" ht="15.75" customHeight="1" thickBot="1" x14ac:dyDescent="0.3">
      <c r="A35" s="255" t="s">
        <v>135</v>
      </c>
      <c r="B35" s="255" t="s">
        <v>435</v>
      </c>
      <c r="C35" s="105"/>
      <c r="D35" s="273">
        <v>0.5</v>
      </c>
      <c r="E35" s="273">
        <f>H35</f>
        <v>0</v>
      </c>
      <c r="F35" s="260"/>
      <c r="G35" s="269" t="b">
        <v>0</v>
      </c>
      <c r="H35" s="211">
        <f>IF(G35,0.5,0)</f>
        <v>0</v>
      </c>
      <c r="I35" s="26"/>
      <c r="J35" s="26"/>
      <c r="K35" s="26"/>
      <c r="L35" s="26"/>
      <c r="M35" s="26"/>
      <c r="N35" s="26"/>
      <c r="O35" s="26"/>
      <c r="P35" s="26"/>
    </row>
    <row r="36" spans="1:16" s="9" customFormat="1" ht="111.75" customHeight="1" thickBot="1" x14ac:dyDescent="0.3">
      <c r="A36" s="255" t="s">
        <v>136</v>
      </c>
      <c r="B36" s="255" t="s">
        <v>454</v>
      </c>
      <c r="C36" s="711">
        <v>0</v>
      </c>
      <c r="D36" s="273">
        <v>1</v>
      </c>
      <c r="E36" s="274">
        <f>H36</f>
        <v>0</v>
      </c>
      <c r="F36" s="260"/>
      <c r="G36" s="269">
        <f>0.5*C36</f>
        <v>0</v>
      </c>
      <c r="H36" s="211">
        <f>MIN(1,0.5*C36)</f>
        <v>0</v>
      </c>
      <c r="I36" s="26"/>
      <c r="J36" s="26"/>
      <c r="K36" s="26"/>
      <c r="L36" s="26"/>
      <c r="M36" s="26"/>
      <c r="N36" s="26"/>
      <c r="O36" s="26"/>
      <c r="P36" s="26"/>
    </row>
    <row r="37" spans="1:16" s="112" customFormat="1" ht="14.5" thickBot="1" x14ac:dyDescent="0.35">
      <c r="A37" s="114" t="s">
        <v>58</v>
      </c>
      <c r="B37" s="541"/>
      <c r="C37" s="542"/>
      <c r="D37" s="543"/>
      <c r="E37" s="568">
        <f>E3++E16++E33</f>
        <v>0</v>
      </c>
      <c r="F37" s="272"/>
      <c r="G37" s="271"/>
      <c r="H37" s="211"/>
      <c r="I37" s="110"/>
      <c r="J37" s="110"/>
      <c r="K37" s="110"/>
      <c r="L37" s="110"/>
      <c r="M37" s="110"/>
      <c r="N37" s="110"/>
      <c r="O37" s="110"/>
      <c r="P37" s="110"/>
    </row>
    <row r="38" spans="1:16" ht="12.75" customHeight="1" x14ac:dyDescent="0.25">
      <c r="A38" s="990" t="s">
        <v>57</v>
      </c>
      <c r="B38" s="991"/>
      <c r="C38" s="992"/>
      <c r="D38" s="993"/>
      <c r="E38" s="993"/>
      <c r="F38" s="994"/>
    </row>
    <row r="39" spans="1:16" x14ac:dyDescent="0.25">
      <c r="A39" s="1012"/>
      <c r="B39" s="1013"/>
      <c r="C39" s="1013"/>
      <c r="D39" s="1013"/>
      <c r="E39" s="1013"/>
      <c r="F39" s="1014"/>
    </row>
    <row r="40" spans="1:16" x14ac:dyDescent="0.25">
      <c r="A40" s="1015"/>
      <c r="B40" s="1013"/>
      <c r="C40" s="1013"/>
      <c r="D40" s="1013"/>
      <c r="E40" s="1013"/>
      <c r="F40" s="1014"/>
    </row>
    <row r="41" spans="1:16" x14ac:dyDescent="0.25">
      <c r="A41" s="1015"/>
      <c r="B41" s="1013"/>
      <c r="C41" s="1013"/>
      <c r="D41" s="1013"/>
      <c r="E41" s="1013"/>
      <c r="F41" s="1014"/>
    </row>
    <row r="42" spans="1:16" x14ac:dyDescent="0.25">
      <c r="A42" s="1016"/>
      <c r="B42" s="1017"/>
      <c r="C42" s="1017"/>
      <c r="D42" s="1017"/>
      <c r="E42" s="1017"/>
      <c r="F42" s="1018"/>
    </row>
  </sheetData>
  <sheetProtection algorithmName="SHA-512" hashValue="qDyzbuRK7dIp7IfBm2IfcwY69eW2VIGrqOM1w41qEQtwq2uGs+tbmq9a7IcYvYAdEIM1N7nAcobZTBA9fiI8ug==" saltValue="CLMta9ZbB6HNRssfmnUKuQ==" spinCount="100000" sheet="1" objects="1" scenarios="1" selectLockedCells="1"/>
  <mergeCells count="22">
    <mergeCell ref="A5:B5"/>
    <mergeCell ref="A12:B12"/>
    <mergeCell ref="A6:B6"/>
    <mergeCell ref="A7:B7"/>
    <mergeCell ref="A9:B9"/>
    <mergeCell ref="A8:B8"/>
    <mergeCell ref="A10:B10"/>
    <mergeCell ref="C7:C8"/>
    <mergeCell ref="A19:B19"/>
    <mergeCell ref="A18:B18"/>
    <mergeCell ref="C18:C19"/>
    <mergeCell ref="A39:F42"/>
    <mergeCell ref="A25:C25"/>
    <mergeCell ref="A38:B38"/>
    <mergeCell ref="C38:F38"/>
    <mergeCell ref="F22:F24"/>
    <mergeCell ref="A20:B20"/>
    <mergeCell ref="A22:B22"/>
    <mergeCell ref="A24:B24"/>
    <mergeCell ref="A23:B23"/>
    <mergeCell ref="A14:B14"/>
    <mergeCell ref="F7:F8"/>
  </mergeCells>
  <conditionalFormatting sqref="A1:XFD7 A8:E8 G8:XFD8 A9:XFD21 A22 A38:C38 G38:XFD42 A39 A43:XFD1048576">
    <cfRule type="cellIs" dxfId="2" priority="5" operator="equal">
      <formula>"Non-Compliance"</formula>
    </cfRule>
  </conditionalFormatting>
  <conditionalFormatting sqref="A23:XFD37">
    <cfRule type="cellIs" dxfId="1" priority="1" operator="equal">
      <formula>"Non-Compliance"</formula>
    </cfRule>
  </conditionalFormatting>
  <conditionalFormatting sqref="C22:XFD22">
    <cfRule type="cellIs" dxfId="0" priority="4" operator="equal">
      <formula>"Non-Compliance"</formula>
    </cfRule>
  </conditionalFormatting>
  <dataValidations count="1">
    <dataValidation type="list" allowBlank="1" showInputMessage="1" showErrorMessage="1" sqref="D31 C26:C30" xr:uid="{00000000-0002-0000-0400-000000000000}">
      <formula1>$H$26:$H$30</formula1>
    </dataValidation>
  </dataValidations>
  <printOptions horizontalCentered="1"/>
  <pageMargins left="0.39370078740157483" right="0.39370078740157483" top="0.31496062992125984" bottom="0.31496062992125984" header="0.31496062992125984" footer="0.23622047244094491"/>
  <pageSetup paperSize="9" orientation="portrait" r:id="rId1"/>
  <headerFooter>
    <oddFooter>&amp;RPage &amp;P</oddFooter>
  </headerFooter>
  <rowBreaks count="1" manualBreakCount="1">
    <brk id="14"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2</xdr:col>
                    <xdr:colOff>165100</xdr:colOff>
                    <xdr:row>18</xdr:row>
                    <xdr:rowOff>12700</xdr:rowOff>
                  </from>
                  <to>
                    <xdr:col>2</xdr:col>
                    <xdr:colOff>374650</xdr:colOff>
                    <xdr:row>18</xdr:row>
                    <xdr:rowOff>222250</xdr:rowOff>
                  </to>
                </anchor>
              </controlPr>
            </control>
          </mc:Choice>
        </mc:AlternateContent>
        <mc:AlternateContent xmlns:mc="http://schemas.openxmlformats.org/markup-compatibility/2006">
          <mc:Choice Requires="x14">
            <control shapeId="5159" r:id="rId5" name="Check Box 39">
              <controlPr locked="0" defaultSize="0" autoFill="0" autoLine="0" autoPict="0">
                <anchor moveWithCells="1">
                  <from>
                    <xdr:col>2</xdr:col>
                    <xdr:colOff>165100</xdr:colOff>
                    <xdr:row>19</xdr:row>
                    <xdr:rowOff>165100</xdr:rowOff>
                  </from>
                  <to>
                    <xdr:col>2</xdr:col>
                    <xdr:colOff>381000</xdr:colOff>
                    <xdr:row>19</xdr:row>
                    <xdr:rowOff>381000</xdr:rowOff>
                  </to>
                </anchor>
              </controlPr>
            </control>
          </mc:Choice>
        </mc:AlternateContent>
        <mc:AlternateContent xmlns:mc="http://schemas.openxmlformats.org/markup-compatibility/2006">
          <mc:Choice Requires="x14">
            <control shapeId="5165" r:id="rId6" name="Check Box 45">
              <controlPr locked="0" defaultSize="0" autoFill="0" autoLine="0" autoPict="0">
                <anchor moveWithCells="1">
                  <from>
                    <xdr:col>2</xdr:col>
                    <xdr:colOff>165100</xdr:colOff>
                    <xdr:row>33</xdr:row>
                    <xdr:rowOff>184150</xdr:rowOff>
                  </from>
                  <to>
                    <xdr:col>2</xdr:col>
                    <xdr:colOff>393700</xdr:colOff>
                    <xdr:row>33</xdr:row>
                    <xdr:rowOff>374650</xdr:rowOff>
                  </to>
                </anchor>
              </controlPr>
            </control>
          </mc:Choice>
        </mc:AlternateContent>
        <mc:AlternateContent xmlns:mc="http://schemas.openxmlformats.org/markup-compatibility/2006">
          <mc:Choice Requires="x14">
            <control shapeId="5166" r:id="rId7" name="Check Box 46">
              <controlPr locked="0" defaultSize="0" autoFill="0" autoLine="0" autoPict="0">
                <anchor moveWithCells="1">
                  <from>
                    <xdr:col>2</xdr:col>
                    <xdr:colOff>165100</xdr:colOff>
                    <xdr:row>33</xdr:row>
                    <xdr:rowOff>622300</xdr:rowOff>
                  </from>
                  <to>
                    <xdr:col>2</xdr:col>
                    <xdr:colOff>381000</xdr:colOff>
                    <xdr:row>35</xdr:row>
                    <xdr:rowOff>19050</xdr:rowOff>
                  </to>
                </anchor>
              </controlPr>
            </control>
          </mc:Choice>
        </mc:AlternateContent>
        <mc:AlternateContent xmlns:mc="http://schemas.openxmlformats.org/markup-compatibility/2006">
          <mc:Choice Requires="x14">
            <control shapeId="5184" r:id="rId8" name="Group Box 64">
              <controlPr defaultSize="0" autoFill="0" autoPict="0">
                <anchor moveWithCells="1">
                  <from>
                    <xdr:col>0</xdr:col>
                    <xdr:colOff>76200</xdr:colOff>
                    <xdr:row>9</xdr:row>
                    <xdr:rowOff>527050</xdr:rowOff>
                  </from>
                  <to>
                    <xdr:col>1</xdr:col>
                    <xdr:colOff>2425700</xdr:colOff>
                    <xdr:row>9</xdr:row>
                    <xdr:rowOff>857250</xdr:rowOff>
                  </to>
                </anchor>
              </controlPr>
            </control>
          </mc:Choice>
        </mc:AlternateContent>
        <mc:AlternateContent xmlns:mc="http://schemas.openxmlformats.org/markup-compatibility/2006">
          <mc:Choice Requires="x14">
            <control shapeId="5185" r:id="rId9" name="Option Button 65">
              <controlPr defaultSize="0" autoFill="0" autoLine="0" autoPict="0">
                <anchor moveWithCells="1">
                  <from>
                    <xdr:col>0</xdr:col>
                    <xdr:colOff>158750</xdr:colOff>
                    <xdr:row>9</xdr:row>
                    <xdr:rowOff>590550</xdr:rowOff>
                  </from>
                  <to>
                    <xdr:col>1</xdr:col>
                    <xdr:colOff>755650</xdr:colOff>
                    <xdr:row>9</xdr:row>
                    <xdr:rowOff>812800</xdr:rowOff>
                  </to>
                </anchor>
              </controlPr>
            </control>
          </mc:Choice>
        </mc:AlternateContent>
        <mc:AlternateContent xmlns:mc="http://schemas.openxmlformats.org/markup-compatibility/2006">
          <mc:Choice Requires="x14">
            <control shapeId="5186" r:id="rId10" name="Option Button 66">
              <controlPr defaultSize="0" autoFill="0" autoLine="0" autoPict="0">
                <anchor moveWithCells="1">
                  <from>
                    <xdr:col>1</xdr:col>
                    <xdr:colOff>971550</xdr:colOff>
                    <xdr:row>9</xdr:row>
                    <xdr:rowOff>609600</xdr:rowOff>
                  </from>
                  <to>
                    <xdr:col>1</xdr:col>
                    <xdr:colOff>1987550</xdr:colOff>
                    <xdr:row>9</xdr:row>
                    <xdr:rowOff>825500</xdr:rowOff>
                  </to>
                </anchor>
              </controlPr>
            </control>
          </mc:Choice>
        </mc:AlternateContent>
        <mc:AlternateContent xmlns:mc="http://schemas.openxmlformats.org/markup-compatibility/2006">
          <mc:Choice Requires="x14">
            <control shapeId="5198" r:id="rId11" name="Group Box 78">
              <controlPr defaultSize="0" autoFill="0" autoPict="0">
                <anchor moveWithCells="1">
                  <from>
                    <xdr:col>0</xdr:col>
                    <xdr:colOff>57150</xdr:colOff>
                    <xdr:row>8</xdr:row>
                    <xdr:rowOff>387350</xdr:rowOff>
                  </from>
                  <to>
                    <xdr:col>1</xdr:col>
                    <xdr:colOff>2406650</xdr:colOff>
                    <xdr:row>8</xdr:row>
                    <xdr:rowOff>768350</xdr:rowOff>
                  </to>
                </anchor>
              </controlPr>
            </control>
          </mc:Choice>
        </mc:AlternateContent>
        <mc:AlternateContent xmlns:mc="http://schemas.openxmlformats.org/markup-compatibility/2006">
          <mc:Choice Requires="x14">
            <control shapeId="5199" r:id="rId12" name="Option Button 79">
              <controlPr defaultSize="0" autoFill="0" autoLine="0" autoPict="0">
                <anchor moveWithCells="1">
                  <from>
                    <xdr:col>0</xdr:col>
                    <xdr:colOff>114300</xdr:colOff>
                    <xdr:row>8</xdr:row>
                    <xdr:rowOff>520700</xdr:rowOff>
                  </from>
                  <to>
                    <xdr:col>1</xdr:col>
                    <xdr:colOff>698500</xdr:colOff>
                    <xdr:row>8</xdr:row>
                    <xdr:rowOff>742950</xdr:rowOff>
                  </to>
                </anchor>
              </controlPr>
            </control>
          </mc:Choice>
        </mc:AlternateContent>
        <mc:AlternateContent xmlns:mc="http://schemas.openxmlformats.org/markup-compatibility/2006">
          <mc:Choice Requires="x14">
            <control shapeId="5200" r:id="rId13" name="Option Button 80">
              <controlPr defaultSize="0" autoFill="0" autoLine="0" autoPict="0">
                <anchor moveWithCells="1">
                  <from>
                    <xdr:col>1</xdr:col>
                    <xdr:colOff>958850</xdr:colOff>
                    <xdr:row>8</xdr:row>
                    <xdr:rowOff>520700</xdr:rowOff>
                  </from>
                  <to>
                    <xdr:col>1</xdr:col>
                    <xdr:colOff>1955800</xdr:colOff>
                    <xdr:row>8</xdr:row>
                    <xdr:rowOff>742950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XFC90"/>
  <sheetViews>
    <sheetView view="pageBreakPreview" zoomScale="120" zoomScaleNormal="100" zoomScaleSheetLayoutView="120" workbookViewId="0">
      <selection activeCell="G56" sqref="G56"/>
    </sheetView>
  </sheetViews>
  <sheetFormatPr defaultColWidth="0" defaultRowHeight="12.5" zeroHeight="1" x14ac:dyDescent="0.25"/>
  <cols>
    <col min="1" max="1" width="6" style="1" customWidth="1"/>
    <col min="2" max="2" width="45.7265625" style="1" customWidth="1"/>
    <col min="3" max="3" width="9.1796875" style="16" customWidth="1"/>
    <col min="4" max="4" width="9.7265625" style="406" customWidth="1"/>
    <col min="5" max="5" width="12.54296875" style="406" customWidth="1"/>
    <col min="6" max="6" width="12.7265625" style="1" customWidth="1"/>
    <col min="7" max="7" width="0.1796875" style="27" customWidth="1"/>
    <col min="8" max="8" width="5.453125" style="86" hidden="1"/>
    <col min="9" max="16" width="5.453125" style="27" hidden="1"/>
    <col min="17" max="16383" width="5.453125" style="1" hidden="1"/>
    <col min="16384" max="16384" width="6.7265625" style="1" hidden="1"/>
  </cols>
  <sheetData>
    <row r="1" spans="1:16" x14ac:dyDescent="0.25">
      <c r="A1" s="407" t="s">
        <v>350</v>
      </c>
      <c r="B1" s="408"/>
      <c r="C1" s="409"/>
      <c r="D1" s="410"/>
      <c r="E1" s="410"/>
      <c r="F1" s="411"/>
    </row>
    <row r="2" spans="1:16" s="19" customFormat="1" ht="24.75" customHeight="1" x14ac:dyDescent="0.25">
      <c r="A2" s="14">
        <v>3.1</v>
      </c>
      <c r="B2" s="25" t="s">
        <v>40</v>
      </c>
      <c r="C2" s="396" t="s">
        <v>66</v>
      </c>
      <c r="D2" s="396" t="s">
        <v>69</v>
      </c>
      <c r="E2" s="396" t="s">
        <v>53</v>
      </c>
      <c r="F2" s="36" t="s">
        <v>51</v>
      </c>
      <c r="G2" s="44"/>
      <c r="H2" s="87"/>
      <c r="I2" s="44"/>
      <c r="J2" s="44"/>
      <c r="K2" s="44"/>
      <c r="L2" s="44"/>
      <c r="M2" s="44"/>
      <c r="N2" s="44"/>
      <c r="O2" s="44"/>
      <c r="P2" s="44"/>
    </row>
    <row r="3" spans="1:16" s="3" customFormat="1" x14ac:dyDescent="0.25">
      <c r="A3" s="12"/>
      <c r="B3" s="12"/>
      <c r="C3" s="116"/>
      <c r="D3" s="402">
        <v>7</v>
      </c>
      <c r="E3" s="402">
        <f>E4+E10+E13</f>
        <v>0</v>
      </c>
      <c r="F3" s="653"/>
      <c r="G3" s="45"/>
      <c r="H3" s="88"/>
      <c r="I3" s="45"/>
      <c r="J3" s="45"/>
      <c r="K3" s="45"/>
      <c r="L3" s="45"/>
      <c r="M3" s="45"/>
      <c r="N3" s="45"/>
      <c r="O3" s="45"/>
      <c r="P3" s="45"/>
    </row>
    <row r="4" spans="1:16" s="3" customFormat="1" x14ac:dyDescent="0.25">
      <c r="A4" s="11" t="s">
        <v>88</v>
      </c>
      <c r="B4" s="157" t="s">
        <v>41</v>
      </c>
      <c r="C4" s="159"/>
      <c r="D4" s="397">
        <v>3</v>
      </c>
      <c r="E4" s="397">
        <f>E5+E8</f>
        <v>0</v>
      </c>
      <c r="F4" s="652"/>
      <c r="G4" s="45"/>
      <c r="H4" s="88"/>
      <c r="I4" s="45"/>
      <c r="J4" s="45"/>
      <c r="K4" s="45"/>
      <c r="L4" s="45"/>
      <c r="M4" s="45"/>
      <c r="N4" s="45"/>
      <c r="O4" s="45"/>
      <c r="P4" s="45"/>
    </row>
    <row r="5" spans="1:16" s="13" customFormat="1" ht="12.75" customHeight="1" x14ac:dyDescent="0.25">
      <c r="A5" s="1084" t="s">
        <v>64</v>
      </c>
      <c r="B5" s="1085"/>
      <c r="C5" s="159"/>
      <c r="D5" s="398">
        <v>1</v>
      </c>
      <c r="E5" s="398">
        <f>MIN(1,G5)</f>
        <v>0</v>
      </c>
      <c r="F5" s="1095"/>
      <c r="G5" s="42">
        <f>G6+G7</f>
        <v>0</v>
      </c>
      <c r="H5" s="30"/>
      <c r="I5" s="42"/>
      <c r="J5" s="42"/>
      <c r="K5" s="42"/>
      <c r="L5" s="42"/>
      <c r="M5" s="42"/>
      <c r="N5" s="42"/>
      <c r="O5" s="42"/>
      <c r="P5" s="42"/>
    </row>
    <row r="6" spans="1:16" s="9" customFormat="1" ht="30" customHeight="1" x14ac:dyDescent="0.25">
      <c r="A6" s="1091" t="s">
        <v>420</v>
      </c>
      <c r="B6" s="1092"/>
      <c r="C6" s="104">
        <v>0</v>
      </c>
      <c r="D6" s="1080"/>
      <c r="E6" s="1080"/>
      <c r="F6" s="1096"/>
      <c r="G6" s="26">
        <f>MIN(0.5,ROUNDDOWN(C6/25,0)*0.25)</f>
        <v>0</v>
      </c>
      <c r="H6" s="28"/>
      <c r="I6" s="26"/>
      <c r="J6" s="26"/>
      <c r="K6" s="26"/>
      <c r="L6" s="26"/>
      <c r="M6" s="26"/>
      <c r="N6" s="26"/>
      <c r="O6" s="26"/>
      <c r="P6" s="26"/>
    </row>
    <row r="7" spans="1:16" s="9" customFormat="1" ht="52.5" customHeight="1" x14ac:dyDescent="0.25">
      <c r="A7" s="1093"/>
      <c r="B7" s="960"/>
      <c r="C7" s="104">
        <v>0</v>
      </c>
      <c r="D7" s="1094"/>
      <c r="E7" s="1094"/>
      <c r="F7" s="1097"/>
      <c r="G7" s="26">
        <f>MIN(0.5,ROUNDDOWN(C7/20,0)*0.25)</f>
        <v>0</v>
      </c>
      <c r="H7" s="28"/>
      <c r="I7" s="26"/>
      <c r="J7" s="26"/>
      <c r="K7" s="26"/>
      <c r="L7" s="26"/>
      <c r="M7" s="26"/>
      <c r="N7" s="26"/>
      <c r="O7" s="26"/>
      <c r="P7" s="26"/>
    </row>
    <row r="8" spans="1:16" s="13" customFormat="1" ht="12.75" customHeight="1" x14ac:dyDescent="0.25">
      <c r="A8" s="1084" t="s">
        <v>59</v>
      </c>
      <c r="B8" s="1085"/>
      <c r="C8" s="159"/>
      <c r="D8" s="398">
        <v>2</v>
      </c>
      <c r="E8" s="398">
        <f>G8</f>
        <v>0</v>
      </c>
      <c r="F8" s="1070"/>
      <c r="G8" s="42">
        <f>IF(G9,1,0)+IF(H9,1,0)</f>
        <v>0</v>
      </c>
      <c r="H8" s="30"/>
      <c r="I8" s="42"/>
      <c r="J8" s="42"/>
      <c r="K8" s="42"/>
      <c r="L8" s="42"/>
      <c r="M8" s="42"/>
      <c r="N8" s="42"/>
      <c r="O8" s="42"/>
      <c r="P8" s="42"/>
    </row>
    <row r="9" spans="1:16" s="9" customFormat="1" ht="47.25" customHeight="1" x14ac:dyDescent="0.25">
      <c r="A9" s="948" t="s">
        <v>436</v>
      </c>
      <c r="B9" s="949"/>
      <c r="C9" s="106"/>
      <c r="D9" s="611"/>
      <c r="E9" s="611"/>
      <c r="F9" s="1071"/>
      <c r="G9" s="26" t="b">
        <v>0</v>
      </c>
      <c r="H9" s="28" t="b">
        <v>0</v>
      </c>
      <c r="I9" s="26"/>
      <c r="J9" s="26"/>
      <c r="K9" s="26"/>
      <c r="L9" s="26"/>
      <c r="M9" s="26"/>
      <c r="N9" s="26"/>
      <c r="O9" s="26"/>
      <c r="P9" s="26"/>
    </row>
    <row r="10" spans="1:16" s="8" customFormat="1" ht="14.25" customHeight="1" x14ac:dyDescent="0.25">
      <c r="A10" s="11" t="s">
        <v>89</v>
      </c>
      <c r="B10" s="157" t="s">
        <v>199</v>
      </c>
      <c r="C10" s="159"/>
      <c r="D10" s="397">
        <v>2</v>
      </c>
      <c r="E10" s="397">
        <f>E11</f>
        <v>0</v>
      </c>
      <c r="F10" s="1055"/>
      <c r="G10" s="40"/>
      <c r="H10" s="29"/>
      <c r="I10" s="40"/>
      <c r="J10" s="40"/>
      <c r="K10" s="40"/>
      <c r="L10" s="40"/>
      <c r="M10" s="40"/>
      <c r="N10" s="40"/>
      <c r="O10" s="40"/>
      <c r="P10" s="40"/>
    </row>
    <row r="11" spans="1:16" s="13" customFormat="1" ht="13.5" customHeight="1" x14ac:dyDescent="0.25">
      <c r="A11" s="944" t="s">
        <v>200</v>
      </c>
      <c r="B11" s="1072"/>
      <c r="C11" s="159"/>
      <c r="D11" s="398">
        <v>2</v>
      </c>
      <c r="E11" s="398">
        <f>G11</f>
        <v>0</v>
      </c>
      <c r="F11" s="1056"/>
      <c r="G11" s="42">
        <f>IF(G12,1,0)+IF(H12,1,0)</f>
        <v>0</v>
      </c>
      <c r="H11" s="30"/>
      <c r="I11" s="42"/>
      <c r="J11" s="42"/>
      <c r="K11" s="42"/>
      <c r="L11" s="42"/>
      <c r="M11" s="42"/>
      <c r="N11" s="42"/>
      <c r="O11" s="42"/>
      <c r="P11" s="42"/>
    </row>
    <row r="12" spans="1:16" s="9" customFormat="1" ht="36" customHeight="1" x14ac:dyDescent="0.25">
      <c r="A12" s="950" t="s">
        <v>201</v>
      </c>
      <c r="B12" s="951"/>
      <c r="C12" s="106"/>
      <c r="D12" s="611"/>
      <c r="E12" s="611"/>
      <c r="F12" s="1057"/>
      <c r="G12" s="26" t="b">
        <v>0</v>
      </c>
      <c r="H12" s="28" t="b">
        <v>0</v>
      </c>
      <c r="I12" s="26"/>
      <c r="J12" s="26"/>
      <c r="K12" s="26"/>
      <c r="L12" s="26"/>
      <c r="M12" s="26"/>
      <c r="N12" s="26"/>
      <c r="O12" s="26"/>
      <c r="P12" s="26"/>
    </row>
    <row r="13" spans="1:16" s="8" customFormat="1" ht="18.75" customHeight="1" x14ac:dyDescent="0.25">
      <c r="A13" s="11" t="s">
        <v>90</v>
      </c>
      <c r="B13" s="157" t="s">
        <v>391</v>
      </c>
      <c r="C13" s="159"/>
      <c r="D13" s="397">
        <v>2</v>
      </c>
      <c r="E13" s="397">
        <f>MIN(2,G13)</f>
        <v>0</v>
      </c>
      <c r="F13" s="1086"/>
      <c r="G13" s="40">
        <f>IF(G14,1,0)+IF(H14,1,0)+IF(I14,1,0)+IF(J14,1,0)</f>
        <v>0</v>
      </c>
      <c r="H13" s="29"/>
      <c r="I13" s="40"/>
      <c r="J13" s="40"/>
      <c r="K13" s="40"/>
      <c r="L13" s="40"/>
      <c r="M13" s="40"/>
      <c r="N13" s="40"/>
      <c r="O13" s="40"/>
      <c r="P13" s="40"/>
    </row>
    <row r="14" spans="1:16" s="9" customFormat="1" ht="93" customHeight="1" x14ac:dyDescent="0.25">
      <c r="A14" s="1090" t="s">
        <v>448</v>
      </c>
      <c r="B14" s="1090"/>
      <c r="C14" s="107"/>
      <c r="D14" s="611"/>
      <c r="E14" s="611"/>
      <c r="F14" s="1087"/>
      <c r="G14" s="26" t="b">
        <v>0</v>
      </c>
      <c r="H14" s="28" t="b">
        <v>0</v>
      </c>
      <c r="I14" s="26" t="b">
        <v>0</v>
      </c>
      <c r="J14" s="26" t="b">
        <v>0</v>
      </c>
      <c r="K14" s="26"/>
      <c r="L14" s="26"/>
      <c r="M14" s="26"/>
      <c r="N14" s="26"/>
      <c r="O14" s="26"/>
      <c r="P14" s="26"/>
    </row>
    <row r="15" spans="1:16" s="20" customFormat="1" ht="24.75" customHeight="1" x14ac:dyDescent="0.25">
      <c r="A15" s="14">
        <v>3.2</v>
      </c>
      <c r="B15" s="25" t="s">
        <v>44</v>
      </c>
      <c r="C15" s="396" t="s">
        <v>66</v>
      </c>
      <c r="D15" s="399" t="s">
        <v>69</v>
      </c>
      <c r="E15" s="399" t="s">
        <v>53</v>
      </c>
      <c r="F15" s="36" t="s">
        <v>51</v>
      </c>
      <c r="G15" s="41"/>
      <c r="H15" s="43"/>
      <c r="I15" s="41"/>
      <c r="J15" s="41"/>
      <c r="K15" s="41"/>
      <c r="L15" s="41"/>
      <c r="M15" s="41"/>
      <c r="N15" s="41"/>
      <c r="O15" s="41"/>
      <c r="P15" s="41"/>
    </row>
    <row r="16" spans="1:16" s="8" customFormat="1" ht="14.25" customHeight="1" x14ac:dyDescent="0.25">
      <c r="A16" s="12"/>
      <c r="B16" s="12"/>
      <c r="C16" s="116"/>
      <c r="D16" s="402">
        <v>21</v>
      </c>
      <c r="E16" s="402">
        <f>E17+E25+E27</f>
        <v>0</v>
      </c>
      <c r="F16" s="610"/>
      <c r="G16" s="40"/>
      <c r="H16" s="29"/>
      <c r="I16" s="40"/>
      <c r="J16" s="40"/>
      <c r="K16" s="40"/>
      <c r="L16" s="40"/>
      <c r="M16" s="40"/>
      <c r="N16" s="40"/>
      <c r="O16" s="40"/>
      <c r="P16" s="40"/>
    </row>
    <row r="17" spans="1:21" s="8" customFormat="1" ht="14.25" customHeight="1" x14ac:dyDescent="0.25">
      <c r="A17" s="11" t="s">
        <v>91</v>
      </c>
      <c r="B17" s="157" t="s">
        <v>45</v>
      </c>
      <c r="C17" s="159"/>
      <c r="D17" s="397">
        <v>12</v>
      </c>
      <c r="E17" s="397">
        <f>H17</f>
        <v>0</v>
      </c>
      <c r="F17" s="645"/>
      <c r="G17" s="40"/>
      <c r="H17" s="29">
        <f>MIN(12, H18+H19+H20+H22+H23+H24)</f>
        <v>0</v>
      </c>
      <c r="I17" s="40"/>
      <c r="J17" s="40"/>
      <c r="K17" s="40"/>
      <c r="L17" s="40"/>
      <c r="M17" s="40"/>
      <c r="N17" s="40"/>
      <c r="O17" s="40"/>
      <c r="P17" s="40"/>
    </row>
    <row r="18" spans="1:21" s="9" customFormat="1" ht="24.75" customHeight="1" x14ac:dyDescent="0.25">
      <c r="A18" s="948" t="s">
        <v>202</v>
      </c>
      <c r="B18" s="949"/>
      <c r="C18" s="106"/>
      <c r="D18" s="398">
        <v>1</v>
      </c>
      <c r="E18" s="1080"/>
      <c r="F18" s="646"/>
      <c r="G18" s="26" t="b">
        <v>0</v>
      </c>
      <c r="H18" s="28">
        <f>IF(G18, 1,0)</f>
        <v>0</v>
      </c>
      <c r="I18" s="26"/>
      <c r="J18" s="26"/>
      <c r="K18" s="26"/>
      <c r="L18" s="26"/>
      <c r="M18" s="26"/>
      <c r="N18" s="26"/>
      <c r="O18" s="26"/>
      <c r="P18" s="26"/>
    </row>
    <row r="19" spans="1:21" s="9" customFormat="1" ht="45" customHeight="1" x14ac:dyDescent="0.25">
      <c r="A19" s="948" t="s">
        <v>206</v>
      </c>
      <c r="B19" s="1073"/>
      <c r="C19" s="106">
        <v>0</v>
      </c>
      <c r="D19" s="398">
        <v>1</v>
      </c>
      <c r="E19" s="976"/>
      <c r="F19" s="644"/>
      <c r="G19" s="26"/>
      <c r="H19" s="28">
        <f>IF(C19&gt;0, 1,0)</f>
        <v>0</v>
      </c>
      <c r="I19" s="26"/>
      <c r="J19" s="26"/>
      <c r="K19" s="26"/>
      <c r="L19" s="26"/>
      <c r="M19" s="26"/>
      <c r="N19" s="26"/>
      <c r="O19" s="26"/>
      <c r="P19" s="26"/>
    </row>
    <row r="20" spans="1:21" s="9" customFormat="1" ht="24" customHeight="1" x14ac:dyDescent="0.25">
      <c r="A20" s="950" t="s">
        <v>203</v>
      </c>
      <c r="B20" s="1074"/>
      <c r="C20" s="106"/>
      <c r="D20" s="398">
        <v>1</v>
      </c>
      <c r="E20" s="976"/>
      <c r="F20" s="644"/>
      <c r="G20" s="26" t="b">
        <v>0</v>
      </c>
      <c r="H20" s="28">
        <f>IF(G20, 1,0)</f>
        <v>0</v>
      </c>
      <c r="I20" s="26"/>
      <c r="J20" s="26"/>
      <c r="K20" s="26"/>
      <c r="L20" s="26"/>
      <c r="M20" s="26"/>
      <c r="N20" s="26"/>
      <c r="O20" s="26"/>
      <c r="P20" s="26"/>
    </row>
    <row r="21" spans="1:21" s="9" customFormat="1" ht="12.75" customHeight="1" x14ac:dyDescent="0.25">
      <c r="A21" s="944" t="s">
        <v>204</v>
      </c>
      <c r="B21" s="1072"/>
      <c r="C21" s="74"/>
      <c r="D21" s="398"/>
      <c r="E21" s="976"/>
      <c r="F21" s="644"/>
      <c r="G21" s="26"/>
      <c r="H21" s="28"/>
      <c r="I21" s="26"/>
      <c r="J21" s="26"/>
      <c r="K21" s="26"/>
      <c r="L21" s="26"/>
      <c r="M21" s="26"/>
      <c r="N21" s="26"/>
      <c r="O21" s="26"/>
      <c r="P21" s="26"/>
    </row>
    <row r="22" spans="1:21" s="9" customFormat="1" ht="56.25" customHeight="1" x14ac:dyDescent="0.25">
      <c r="A22" s="948" t="s">
        <v>377</v>
      </c>
      <c r="B22" s="1073"/>
      <c r="C22" s="106">
        <v>0</v>
      </c>
      <c r="D22" s="398">
        <v>5</v>
      </c>
      <c r="E22" s="976"/>
      <c r="F22" s="644"/>
      <c r="G22" s="26"/>
      <c r="H22" s="28">
        <f>MIN(5,ROUNDDOWN(C22/10,0)*1)</f>
        <v>0</v>
      </c>
      <c r="I22" s="26">
        <f>ROUNDDOWN(C22/10,0)*1</f>
        <v>0</v>
      </c>
      <c r="J22" s="26"/>
      <c r="K22" s="60"/>
      <c r="L22" s="26"/>
      <c r="M22" s="26"/>
      <c r="N22" s="26"/>
      <c r="O22" s="26"/>
      <c r="P22" s="26"/>
    </row>
    <row r="23" spans="1:21" s="9" customFormat="1" ht="66" customHeight="1" x14ac:dyDescent="0.25">
      <c r="A23" s="948" t="s">
        <v>421</v>
      </c>
      <c r="B23" s="1073"/>
      <c r="C23" s="106">
        <v>0</v>
      </c>
      <c r="D23" s="398">
        <v>3</v>
      </c>
      <c r="E23" s="976"/>
      <c r="F23" s="644"/>
      <c r="G23" s="26"/>
      <c r="H23" s="28">
        <f>MIN(3,ROUNDDOWN(C23/10,0)*0.5)</f>
        <v>0</v>
      </c>
      <c r="I23" s="26"/>
      <c r="J23" s="26"/>
      <c r="K23" s="26"/>
      <c r="L23" s="26"/>
      <c r="M23" s="26"/>
      <c r="N23" s="26"/>
      <c r="O23" s="26"/>
      <c r="P23" s="26"/>
    </row>
    <row r="24" spans="1:21" s="9" customFormat="1" ht="30" customHeight="1" x14ac:dyDescent="0.25">
      <c r="A24" s="944" t="s">
        <v>205</v>
      </c>
      <c r="B24" s="1075"/>
      <c r="C24" s="106"/>
      <c r="D24" s="400">
        <v>1</v>
      </c>
      <c r="E24" s="977"/>
      <c r="F24" s="648"/>
      <c r="G24" s="90" t="b">
        <v>0</v>
      </c>
      <c r="H24" s="91">
        <f>IF(G24,1,0)</f>
        <v>0</v>
      </c>
      <c r="I24" s="90"/>
      <c r="J24" s="26"/>
      <c r="K24" s="26"/>
      <c r="L24" s="26"/>
      <c r="M24" s="26"/>
      <c r="N24" s="26"/>
      <c r="O24" s="26"/>
      <c r="P24" s="26"/>
    </row>
    <row r="25" spans="1:21" s="8" customFormat="1" ht="15" customHeight="1" x14ac:dyDescent="0.25">
      <c r="A25" s="35" t="s">
        <v>92</v>
      </c>
      <c r="B25" s="158" t="s">
        <v>46</v>
      </c>
      <c r="C25" s="159"/>
      <c r="D25" s="397">
        <v>2</v>
      </c>
      <c r="E25" s="397">
        <f>H26</f>
        <v>0</v>
      </c>
      <c r="F25" s="649"/>
      <c r="G25" s="40"/>
      <c r="H25" s="29"/>
      <c r="I25" s="40"/>
      <c r="J25" s="40"/>
      <c r="K25" s="40"/>
      <c r="L25" s="40"/>
      <c r="M25" s="40"/>
      <c r="N25" s="40"/>
      <c r="O25" s="40"/>
      <c r="P25" s="40"/>
    </row>
    <row r="26" spans="1:21" s="9" customFormat="1" ht="68.25" customHeight="1" x14ac:dyDescent="0.25">
      <c r="A26" s="948" t="s">
        <v>422</v>
      </c>
      <c r="B26" s="949"/>
      <c r="C26" s="108"/>
      <c r="D26" s="612"/>
      <c r="E26" s="612"/>
      <c r="F26" s="650"/>
      <c r="G26" s="26" t="b">
        <v>0</v>
      </c>
      <c r="H26" s="28">
        <f>IF(G26,2,0)</f>
        <v>0</v>
      </c>
      <c r="I26" s="26"/>
      <c r="J26" s="26"/>
      <c r="K26" s="26"/>
      <c r="L26" s="26"/>
      <c r="M26" s="26"/>
      <c r="N26" s="26"/>
      <c r="O26" s="26"/>
      <c r="P26" s="26"/>
    </row>
    <row r="27" spans="1:21" s="8" customFormat="1" ht="15" customHeight="1" x14ac:dyDescent="0.25">
      <c r="A27" s="11" t="s">
        <v>93</v>
      </c>
      <c r="B27" s="157" t="s">
        <v>47</v>
      </c>
      <c r="C27" s="159"/>
      <c r="D27" s="397">
        <v>7</v>
      </c>
      <c r="E27" s="397">
        <f>L30</f>
        <v>0</v>
      </c>
      <c r="F27" s="645"/>
      <c r="G27" s="40"/>
      <c r="H27" s="29"/>
      <c r="I27" s="40"/>
      <c r="J27" s="40"/>
      <c r="K27" s="40"/>
      <c r="L27" s="40"/>
      <c r="M27" s="40"/>
      <c r="N27" s="40"/>
      <c r="O27" s="40"/>
      <c r="P27" s="40"/>
    </row>
    <row r="28" spans="1:21" s="9" customFormat="1" ht="28.5" customHeight="1" x14ac:dyDescent="0.25">
      <c r="A28" s="1088" t="s">
        <v>437</v>
      </c>
      <c r="B28" s="1089"/>
      <c r="C28" s="160"/>
      <c r="D28" s="611"/>
      <c r="E28" s="611"/>
      <c r="F28" s="651"/>
      <c r="G28" s="26"/>
      <c r="H28" s="28"/>
      <c r="I28" s="26"/>
      <c r="J28" s="26"/>
      <c r="K28" s="26"/>
      <c r="L28" s="26"/>
      <c r="M28" s="26"/>
      <c r="N28" s="26"/>
      <c r="O28" s="26"/>
      <c r="P28" s="26"/>
    </row>
    <row r="29" spans="1:21" s="15" customFormat="1" ht="87" customHeight="1" thickBot="1" x14ac:dyDescent="0.3">
      <c r="A29" s="94" t="s">
        <v>209</v>
      </c>
      <c r="B29" s="94" t="s">
        <v>210</v>
      </c>
      <c r="C29" s="94" t="s">
        <v>341</v>
      </c>
      <c r="D29" s="94" t="s">
        <v>221</v>
      </c>
      <c r="E29" s="94" t="s">
        <v>222</v>
      </c>
      <c r="F29" s="94" t="s">
        <v>220</v>
      </c>
      <c r="G29" s="93"/>
      <c r="H29" s="38" t="s">
        <v>217</v>
      </c>
      <c r="I29" s="38" t="s">
        <v>216</v>
      </c>
      <c r="J29" s="38" t="s">
        <v>218</v>
      </c>
      <c r="K29" s="97"/>
      <c r="L29" s="102" t="s">
        <v>219</v>
      </c>
      <c r="M29" s="98"/>
      <c r="N29" s="92" t="s">
        <v>207</v>
      </c>
      <c r="O29" s="92" t="s">
        <v>208</v>
      </c>
      <c r="P29" s="98"/>
      <c r="Q29" s="98"/>
      <c r="R29" s="98"/>
      <c r="S29" s="98"/>
      <c r="T29" s="98"/>
      <c r="U29" s="98"/>
    </row>
    <row r="30" spans="1:21" s="15" customFormat="1" ht="16" customHeight="1" thickTop="1" thickBot="1" x14ac:dyDescent="0.3">
      <c r="A30" s="95">
        <v>1</v>
      </c>
      <c r="B30" s="412"/>
      <c r="C30" s="95"/>
      <c r="D30" s="420" t="s">
        <v>293</v>
      </c>
      <c r="E30" s="421" t="s">
        <v>293</v>
      </c>
      <c r="F30" s="412"/>
      <c r="G30" s="7"/>
      <c r="H30" s="97">
        <f>IF(D30=1,1,IF(D30=0.5,0.5,0))</f>
        <v>0</v>
      </c>
      <c r="I30" s="97">
        <f>IF(E30="Good (0.5)",0.5,IF(E30="Very Good (1.5)",1.5,IF(E30="Excellent (2.0)",2,IF(E30="Leader (2.5)",2.5,0))))</f>
        <v>0</v>
      </c>
      <c r="J30" s="97">
        <f>H30*I30</f>
        <v>0</v>
      </c>
      <c r="K30" s="97"/>
      <c r="L30" s="103">
        <f>MIN(7,SUM(J$30:J$49))</f>
        <v>0</v>
      </c>
      <c r="M30" s="80" t="s">
        <v>223</v>
      </c>
      <c r="N30" s="99" t="s">
        <v>293</v>
      </c>
      <c r="O30" s="99" t="s">
        <v>293</v>
      </c>
      <c r="P30" s="98"/>
      <c r="Q30" s="98"/>
      <c r="R30" s="98"/>
      <c r="S30" s="98"/>
      <c r="T30" s="98"/>
      <c r="U30" s="98"/>
    </row>
    <row r="31" spans="1:21" s="15" customFormat="1" ht="16" customHeight="1" thickTop="1" x14ac:dyDescent="0.25">
      <c r="A31" s="96">
        <v>2</v>
      </c>
      <c r="B31" s="422"/>
      <c r="C31" s="96"/>
      <c r="D31" s="420" t="s">
        <v>293</v>
      </c>
      <c r="E31" s="421" t="s">
        <v>293</v>
      </c>
      <c r="F31" s="413"/>
      <c r="G31" s="7"/>
      <c r="H31" s="97">
        <f t="shared" ref="H31:H49" si="0">IF(D31=1,1,IF(D31=0.5,0.5,0))</f>
        <v>0</v>
      </c>
      <c r="I31" s="97">
        <f t="shared" ref="I31:I49" si="1">IF(E31="Good (0.5)",0.5,IF(E31="Very Good (1.5)",1.5,IF(E31="Excellent (2.0)",2,IF(E31="Leader (2.5)",2.5,0))))</f>
        <v>0</v>
      </c>
      <c r="J31" s="97">
        <f t="shared" ref="J31:J49" si="2">H31*I31</f>
        <v>0</v>
      </c>
      <c r="K31" s="97"/>
      <c r="L31" s="98"/>
      <c r="M31" s="98"/>
      <c r="N31" s="99">
        <v>0.5</v>
      </c>
      <c r="O31" s="99" t="s">
        <v>342</v>
      </c>
      <c r="P31" s="98"/>
      <c r="Q31" s="98"/>
      <c r="R31" s="98"/>
      <c r="S31" s="98"/>
      <c r="T31" s="98"/>
      <c r="U31" s="98"/>
    </row>
    <row r="32" spans="1:21" s="15" customFormat="1" ht="16" customHeight="1" x14ac:dyDescent="0.25">
      <c r="A32" s="96">
        <v>3</v>
      </c>
      <c r="B32" s="422"/>
      <c r="C32" s="96"/>
      <c r="D32" s="420" t="s">
        <v>293</v>
      </c>
      <c r="E32" s="421" t="s">
        <v>293</v>
      </c>
      <c r="F32" s="413"/>
      <c r="G32" s="7"/>
      <c r="H32" s="97">
        <f t="shared" si="0"/>
        <v>0</v>
      </c>
      <c r="I32" s="97">
        <f t="shared" si="1"/>
        <v>0</v>
      </c>
      <c r="J32" s="97">
        <f t="shared" si="2"/>
        <v>0</v>
      </c>
      <c r="K32" s="97"/>
      <c r="L32" s="98"/>
      <c r="M32" s="98"/>
      <c r="N32" s="99">
        <v>1</v>
      </c>
      <c r="O32" s="99" t="s">
        <v>343</v>
      </c>
      <c r="P32" s="98"/>
      <c r="Q32" s="98"/>
      <c r="R32" s="98"/>
      <c r="S32" s="98"/>
      <c r="T32" s="98"/>
      <c r="U32" s="98"/>
    </row>
    <row r="33" spans="1:22" s="15" customFormat="1" ht="16" customHeight="1" x14ac:dyDescent="0.25">
      <c r="A33" s="96">
        <v>4</v>
      </c>
      <c r="B33" s="422"/>
      <c r="C33" s="96"/>
      <c r="D33" s="420" t="s">
        <v>293</v>
      </c>
      <c r="E33" s="421" t="s">
        <v>293</v>
      </c>
      <c r="F33" s="413"/>
      <c r="G33" s="7"/>
      <c r="H33" s="97">
        <f t="shared" si="0"/>
        <v>0</v>
      </c>
      <c r="I33" s="97">
        <f t="shared" si="1"/>
        <v>0</v>
      </c>
      <c r="J33" s="97">
        <f t="shared" si="2"/>
        <v>0</v>
      </c>
      <c r="K33" s="97"/>
      <c r="L33" s="98"/>
      <c r="M33" s="98"/>
      <c r="N33" s="99"/>
      <c r="O33" s="99" t="s">
        <v>344</v>
      </c>
      <c r="P33" s="98"/>
      <c r="Q33" s="98"/>
      <c r="R33" s="98"/>
      <c r="S33" s="98"/>
      <c r="T33" s="98"/>
      <c r="U33" s="98"/>
    </row>
    <row r="34" spans="1:22" s="15" customFormat="1" ht="16" customHeight="1" x14ac:dyDescent="0.25">
      <c r="A34" s="96">
        <v>5</v>
      </c>
      <c r="B34" s="422"/>
      <c r="C34" s="96"/>
      <c r="D34" s="420" t="s">
        <v>293</v>
      </c>
      <c r="E34" s="421" t="s">
        <v>293</v>
      </c>
      <c r="F34" s="413"/>
      <c r="G34" s="7"/>
      <c r="H34" s="97">
        <f t="shared" si="0"/>
        <v>0</v>
      </c>
      <c r="I34" s="97">
        <f t="shared" si="1"/>
        <v>0</v>
      </c>
      <c r="J34" s="97">
        <f t="shared" si="2"/>
        <v>0</v>
      </c>
      <c r="K34" s="97"/>
      <c r="L34" s="98"/>
      <c r="M34" s="98"/>
      <c r="N34" s="99"/>
      <c r="O34" s="99" t="s">
        <v>345</v>
      </c>
      <c r="P34" s="98"/>
      <c r="Q34" s="98"/>
      <c r="R34" s="98"/>
      <c r="S34" s="98"/>
      <c r="T34" s="98"/>
      <c r="U34" s="98"/>
    </row>
    <row r="35" spans="1:22" s="15" customFormat="1" ht="16" customHeight="1" thickBot="1" x14ac:dyDescent="0.3">
      <c r="A35" s="96">
        <v>6</v>
      </c>
      <c r="B35" s="413"/>
      <c r="C35" s="96"/>
      <c r="D35" s="420" t="s">
        <v>293</v>
      </c>
      <c r="E35" s="421" t="s">
        <v>293</v>
      </c>
      <c r="F35" s="413"/>
      <c r="G35" s="7"/>
      <c r="H35" s="97">
        <f t="shared" si="0"/>
        <v>0</v>
      </c>
      <c r="I35" s="97">
        <f t="shared" si="1"/>
        <v>0</v>
      </c>
      <c r="J35" s="97">
        <f t="shared" si="2"/>
        <v>0</v>
      </c>
      <c r="K35" s="97"/>
      <c r="L35" s="98"/>
      <c r="M35" s="98"/>
      <c r="N35" s="99"/>
      <c r="O35" s="99"/>
      <c r="P35" s="98"/>
      <c r="Q35" s="98"/>
      <c r="R35" s="98"/>
      <c r="S35" s="98"/>
      <c r="T35" s="98"/>
      <c r="U35" s="98"/>
    </row>
    <row r="36" spans="1:22" s="15" customFormat="1" ht="16" customHeight="1" x14ac:dyDescent="0.25">
      <c r="A36" s="96">
        <v>7</v>
      </c>
      <c r="B36" s="413"/>
      <c r="C36" s="96"/>
      <c r="D36" s="420" t="s">
        <v>293</v>
      </c>
      <c r="E36" s="421" t="s">
        <v>293</v>
      </c>
      <c r="F36" s="413"/>
      <c r="G36" s="7"/>
      <c r="H36" s="97">
        <f t="shared" si="0"/>
        <v>0</v>
      </c>
      <c r="I36" s="97">
        <f t="shared" si="1"/>
        <v>0</v>
      </c>
      <c r="J36" s="97">
        <f t="shared" si="2"/>
        <v>0</v>
      </c>
      <c r="K36" s="97"/>
      <c r="L36" s="98"/>
      <c r="M36" s="98"/>
      <c r="N36" s="1058" t="s">
        <v>214</v>
      </c>
      <c r="O36" s="1059"/>
      <c r="P36" s="1059"/>
      <c r="Q36" s="1060"/>
      <c r="R36" s="98"/>
      <c r="S36" s="98"/>
      <c r="T36" s="98"/>
      <c r="U36" s="98"/>
    </row>
    <row r="37" spans="1:22" s="15" customFormat="1" ht="16" customHeight="1" x14ac:dyDescent="0.25">
      <c r="A37" s="96">
        <v>8</v>
      </c>
      <c r="B37" s="413"/>
      <c r="C37" s="96"/>
      <c r="D37" s="420" t="s">
        <v>293</v>
      </c>
      <c r="E37" s="421" t="s">
        <v>293</v>
      </c>
      <c r="F37" s="413"/>
      <c r="G37" s="7"/>
      <c r="H37" s="97">
        <f t="shared" si="0"/>
        <v>0</v>
      </c>
      <c r="I37" s="97">
        <f t="shared" si="1"/>
        <v>0</v>
      </c>
      <c r="J37" s="97">
        <f t="shared" si="2"/>
        <v>0</v>
      </c>
      <c r="K37" s="97"/>
      <c r="L37" s="98"/>
      <c r="M37" s="98"/>
      <c r="N37" s="1061"/>
      <c r="O37" s="1062"/>
      <c r="P37" s="1062"/>
      <c r="Q37" s="1063"/>
      <c r="R37" s="98"/>
      <c r="S37" s="98"/>
      <c r="T37" s="98"/>
      <c r="U37" s="98"/>
    </row>
    <row r="38" spans="1:22" s="15" customFormat="1" ht="16" customHeight="1" x14ac:dyDescent="0.25">
      <c r="A38" s="96">
        <v>9</v>
      </c>
      <c r="B38" s="413"/>
      <c r="C38" s="96"/>
      <c r="D38" s="420" t="s">
        <v>293</v>
      </c>
      <c r="E38" s="421" t="s">
        <v>293</v>
      </c>
      <c r="F38" s="413"/>
      <c r="G38" s="100"/>
      <c r="H38" s="97">
        <f t="shared" si="0"/>
        <v>0</v>
      </c>
      <c r="I38" s="97">
        <f t="shared" si="1"/>
        <v>0</v>
      </c>
      <c r="J38" s="97">
        <f t="shared" si="2"/>
        <v>0</v>
      </c>
      <c r="K38" s="97"/>
      <c r="L38" s="98"/>
      <c r="M38" s="98"/>
      <c r="N38" s="117" t="s">
        <v>211</v>
      </c>
      <c r="O38" s="118" t="s">
        <v>212</v>
      </c>
      <c r="P38" s="118" t="s">
        <v>215</v>
      </c>
      <c r="Q38" s="119" t="s">
        <v>213</v>
      </c>
      <c r="R38" s="50"/>
      <c r="S38" s="98"/>
      <c r="T38" s="98"/>
      <c r="U38" s="98"/>
      <c r="V38" s="98"/>
    </row>
    <row r="39" spans="1:22" s="15" customFormat="1" ht="16" customHeight="1" thickBot="1" x14ac:dyDescent="0.3">
      <c r="A39" s="96">
        <v>10</v>
      </c>
      <c r="B39" s="413"/>
      <c r="C39" s="96"/>
      <c r="D39" s="420" t="s">
        <v>293</v>
      </c>
      <c r="E39" s="421" t="s">
        <v>293</v>
      </c>
      <c r="F39" s="413"/>
      <c r="G39" s="100"/>
      <c r="H39" s="97">
        <f t="shared" si="0"/>
        <v>0</v>
      </c>
      <c r="I39" s="97">
        <f t="shared" si="1"/>
        <v>0</v>
      </c>
      <c r="J39" s="97">
        <f t="shared" si="2"/>
        <v>0</v>
      </c>
      <c r="K39" s="97"/>
      <c r="L39" s="98"/>
      <c r="M39" s="98"/>
      <c r="N39" s="120">
        <v>0.5</v>
      </c>
      <c r="O39" s="121">
        <v>1.5</v>
      </c>
      <c r="P39" s="121">
        <v>2</v>
      </c>
      <c r="Q39" s="122">
        <v>2.5</v>
      </c>
      <c r="R39" s="50"/>
      <c r="S39" s="98"/>
      <c r="T39" s="98"/>
      <c r="U39" s="98"/>
      <c r="V39" s="98"/>
    </row>
    <row r="40" spans="1:22" s="15" customFormat="1" ht="16" customHeight="1" x14ac:dyDescent="0.25">
      <c r="A40" s="96">
        <v>11</v>
      </c>
      <c r="B40" s="413"/>
      <c r="C40" s="96"/>
      <c r="D40" s="420" t="s">
        <v>293</v>
      </c>
      <c r="E40" s="421" t="s">
        <v>293</v>
      </c>
      <c r="F40" s="413"/>
      <c r="G40" s="100"/>
      <c r="H40" s="97">
        <f t="shared" si="0"/>
        <v>0</v>
      </c>
      <c r="I40" s="97">
        <f t="shared" si="1"/>
        <v>0</v>
      </c>
      <c r="J40" s="97">
        <f t="shared" si="2"/>
        <v>0</v>
      </c>
      <c r="K40" s="97"/>
      <c r="L40" s="98"/>
      <c r="M40" s="98"/>
      <c r="N40" s="56"/>
      <c r="O40" s="56"/>
      <c r="P40" s="56"/>
      <c r="Q40" s="56"/>
      <c r="R40" s="50"/>
      <c r="S40" s="98"/>
      <c r="T40" s="98"/>
      <c r="U40" s="98"/>
      <c r="V40" s="98"/>
    </row>
    <row r="41" spans="1:22" s="15" customFormat="1" ht="16" customHeight="1" x14ac:dyDescent="0.25">
      <c r="A41" s="96">
        <v>12</v>
      </c>
      <c r="B41" s="413"/>
      <c r="C41" s="96"/>
      <c r="D41" s="420" t="s">
        <v>293</v>
      </c>
      <c r="E41" s="421" t="s">
        <v>293</v>
      </c>
      <c r="F41" s="413"/>
      <c r="G41" s="100"/>
      <c r="H41" s="97">
        <f t="shared" si="0"/>
        <v>0</v>
      </c>
      <c r="I41" s="97">
        <f t="shared" si="1"/>
        <v>0</v>
      </c>
      <c r="J41" s="97">
        <f t="shared" si="2"/>
        <v>0</v>
      </c>
      <c r="K41" s="97"/>
      <c r="L41" s="98"/>
      <c r="M41" s="98"/>
      <c r="N41" s="56"/>
      <c r="O41" s="56"/>
      <c r="P41" s="56"/>
      <c r="Q41" s="56"/>
      <c r="R41" s="50"/>
      <c r="S41" s="98"/>
      <c r="T41" s="98"/>
      <c r="U41" s="98"/>
      <c r="V41" s="98"/>
    </row>
    <row r="42" spans="1:22" s="15" customFormat="1" ht="16" customHeight="1" x14ac:dyDescent="0.25">
      <c r="A42" s="96">
        <v>13</v>
      </c>
      <c r="B42" s="413"/>
      <c r="C42" s="96"/>
      <c r="D42" s="420" t="s">
        <v>293</v>
      </c>
      <c r="E42" s="421" t="s">
        <v>293</v>
      </c>
      <c r="F42" s="413"/>
      <c r="G42" s="100"/>
      <c r="H42" s="97">
        <f t="shared" si="0"/>
        <v>0</v>
      </c>
      <c r="I42" s="97">
        <f t="shared" si="1"/>
        <v>0</v>
      </c>
      <c r="J42" s="97">
        <f t="shared" si="2"/>
        <v>0</v>
      </c>
      <c r="K42" s="97"/>
      <c r="L42" s="98"/>
      <c r="M42" s="98"/>
      <c r="N42" s="56"/>
      <c r="O42" s="56"/>
      <c r="P42" s="56"/>
      <c r="Q42" s="56"/>
      <c r="R42" s="50"/>
      <c r="S42" s="98"/>
      <c r="T42" s="98"/>
      <c r="U42" s="98"/>
      <c r="V42" s="98"/>
    </row>
    <row r="43" spans="1:22" s="15" customFormat="1" ht="16" customHeight="1" x14ac:dyDescent="0.25">
      <c r="A43" s="96">
        <v>14</v>
      </c>
      <c r="B43" s="413"/>
      <c r="C43" s="96"/>
      <c r="D43" s="420" t="s">
        <v>293</v>
      </c>
      <c r="E43" s="421" t="s">
        <v>293</v>
      </c>
      <c r="F43" s="413"/>
      <c r="G43" s="7"/>
      <c r="H43" s="97">
        <f t="shared" si="0"/>
        <v>0</v>
      </c>
      <c r="I43" s="97">
        <f t="shared" si="1"/>
        <v>0</v>
      </c>
      <c r="J43" s="97">
        <f>H43*I43</f>
        <v>0</v>
      </c>
      <c r="K43" s="97"/>
      <c r="L43" s="98"/>
      <c r="M43" s="98"/>
      <c r="N43" s="98"/>
      <c r="O43" s="98"/>
      <c r="P43" s="98"/>
      <c r="Q43" s="98"/>
      <c r="R43" s="50"/>
      <c r="S43" s="98"/>
      <c r="T43" s="98"/>
      <c r="U43" s="98"/>
      <c r="V43" s="98"/>
    </row>
    <row r="44" spans="1:22" s="15" customFormat="1" ht="16" customHeight="1" x14ac:dyDescent="0.25">
      <c r="A44" s="96">
        <v>15</v>
      </c>
      <c r="B44" s="413"/>
      <c r="C44" s="96"/>
      <c r="D44" s="420" t="s">
        <v>293</v>
      </c>
      <c r="E44" s="421" t="s">
        <v>293</v>
      </c>
      <c r="F44" s="413"/>
      <c r="G44" s="7"/>
      <c r="H44" s="97">
        <f t="shared" si="0"/>
        <v>0</v>
      </c>
      <c r="I44" s="97">
        <f t="shared" si="1"/>
        <v>0</v>
      </c>
      <c r="J44" s="97">
        <f t="shared" si="2"/>
        <v>0</v>
      </c>
      <c r="K44" s="97"/>
      <c r="L44" s="98"/>
      <c r="M44" s="98"/>
      <c r="N44" s="98"/>
      <c r="O44" s="98"/>
      <c r="P44" s="98"/>
      <c r="Q44" s="98"/>
      <c r="R44" s="50"/>
      <c r="S44" s="98"/>
      <c r="T44" s="98"/>
      <c r="U44" s="98"/>
      <c r="V44" s="98"/>
    </row>
    <row r="45" spans="1:22" s="15" customFormat="1" ht="16" customHeight="1" x14ac:dyDescent="0.25">
      <c r="A45" s="96">
        <v>16</v>
      </c>
      <c r="B45" s="413"/>
      <c r="C45" s="96"/>
      <c r="D45" s="420" t="s">
        <v>293</v>
      </c>
      <c r="E45" s="421" t="s">
        <v>293</v>
      </c>
      <c r="F45" s="413"/>
      <c r="G45" s="7"/>
      <c r="H45" s="97">
        <f t="shared" si="0"/>
        <v>0</v>
      </c>
      <c r="I45" s="97">
        <f t="shared" si="1"/>
        <v>0</v>
      </c>
      <c r="J45" s="97">
        <f t="shared" si="2"/>
        <v>0</v>
      </c>
      <c r="K45" s="97"/>
      <c r="L45" s="98"/>
      <c r="M45" s="98"/>
      <c r="N45" s="98"/>
      <c r="O45" s="98"/>
      <c r="P45" s="98"/>
      <c r="Q45" s="98"/>
      <c r="R45" s="50"/>
      <c r="S45" s="98"/>
      <c r="T45" s="98"/>
      <c r="U45" s="98"/>
      <c r="V45" s="98"/>
    </row>
    <row r="46" spans="1:22" s="15" customFormat="1" ht="16" customHeight="1" x14ac:dyDescent="0.25">
      <c r="A46" s="96">
        <v>17</v>
      </c>
      <c r="B46" s="413"/>
      <c r="C46" s="96"/>
      <c r="D46" s="420" t="s">
        <v>293</v>
      </c>
      <c r="E46" s="421" t="s">
        <v>293</v>
      </c>
      <c r="F46" s="413"/>
      <c r="G46" s="7"/>
      <c r="H46" s="97">
        <f t="shared" si="0"/>
        <v>0</v>
      </c>
      <c r="I46" s="97">
        <f t="shared" si="1"/>
        <v>0</v>
      </c>
      <c r="J46" s="97">
        <f t="shared" si="2"/>
        <v>0</v>
      </c>
      <c r="K46" s="97"/>
      <c r="L46" s="98"/>
      <c r="M46" s="98"/>
      <c r="N46" s="98"/>
      <c r="O46" s="98"/>
      <c r="P46" s="98"/>
      <c r="Q46" s="98"/>
      <c r="R46" s="50"/>
      <c r="S46" s="98"/>
      <c r="T46" s="98"/>
      <c r="U46" s="98"/>
      <c r="V46" s="98"/>
    </row>
    <row r="47" spans="1:22" s="15" customFormat="1" ht="16" customHeight="1" x14ac:dyDescent="0.25">
      <c r="A47" s="96">
        <v>18</v>
      </c>
      <c r="B47" s="413"/>
      <c r="C47" s="96"/>
      <c r="D47" s="420" t="s">
        <v>293</v>
      </c>
      <c r="E47" s="421" t="s">
        <v>293</v>
      </c>
      <c r="F47" s="413"/>
      <c r="G47" s="7"/>
      <c r="H47" s="97">
        <f t="shared" si="0"/>
        <v>0</v>
      </c>
      <c r="I47" s="97">
        <f t="shared" si="1"/>
        <v>0</v>
      </c>
      <c r="J47" s="97">
        <f t="shared" si="2"/>
        <v>0</v>
      </c>
      <c r="K47" s="97"/>
      <c r="L47" s="98"/>
      <c r="M47" s="98"/>
      <c r="N47" s="41"/>
      <c r="O47" s="41"/>
      <c r="P47" s="41"/>
      <c r="Q47" s="20"/>
      <c r="R47" s="98"/>
      <c r="S47" s="98"/>
      <c r="T47" s="98"/>
      <c r="U47" s="98"/>
    </row>
    <row r="48" spans="1:22" s="15" customFormat="1" ht="16" customHeight="1" x14ac:dyDescent="0.25">
      <c r="A48" s="96">
        <v>19</v>
      </c>
      <c r="B48" s="413"/>
      <c r="C48" s="96"/>
      <c r="D48" s="420" t="s">
        <v>293</v>
      </c>
      <c r="E48" s="421" t="s">
        <v>293</v>
      </c>
      <c r="F48" s="413"/>
      <c r="G48" s="101"/>
      <c r="H48" s="97">
        <f t="shared" si="0"/>
        <v>0</v>
      </c>
      <c r="I48" s="97">
        <f t="shared" si="1"/>
        <v>0</v>
      </c>
      <c r="J48" s="97">
        <f t="shared" si="2"/>
        <v>0</v>
      </c>
      <c r="K48" s="97"/>
      <c r="L48" s="98"/>
      <c r="M48" s="98"/>
      <c r="N48" s="40"/>
      <c r="O48" s="40"/>
      <c r="P48" s="40"/>
      <c r="Q48" s="8"/>
      <c r="R48" s="98"/>
      <c r="S48" s="98"/>
      <c r="T48" s="98"/>
      <c r="U48" s="98"/>
    </row>
    <row r="49" spans="1:21" s="15" customFormat="1" ht="16" customHeight="1" x14ac:dyDescent="0.25">
      <c r="A49" s="96">
        <v>20</v>
      </c>
      <c r="B49" s="413"/>
      <c r="C49" s="96"/>
      <c r="D49" s="420" t="s">
        <v>293</v>
      </c>
      <c r="E49" s="421" t="s">
        <v>293</v>
      </c>
      <c r="F49" s="413"/>
      <c r="G49" s="101"/>
      <c r="H49" s="97">
        <f t="shared" si="0"/>
        <v>0</v>
      </c>
      <c r="I49" s="97">
        <f t="shared" si="1"/>
        <v>0</v>
      </c>
      <c r="J49" s="97">
        <f t="shared" si="2"/>
        <v>0</v>
      </c>
      <c r="K49" s="97"/>
      <c r="L49" s="98"/>
      <c r="M49" s="98"/>
      <c r="N49" s="40"/>
      <c r="O49" s="40"/>
      <c r="P49" s="40"/>
      <c r="Q49" s="8"/>
      <c r="R49" s="98"/>
      <c r="S49" s="98"/>
      <c r="T49" s="98"/>
      <c r="U49" s="98"/>
    </row>
    <row r="50" spans="1:21" s="15" customFormat="1" ht="16" customHeight="1" x14ac:dyDescent="0.25">
      <c r="A50" s="414"/>
      <c r="B50" s="100"/>
      <c r="C50" s="401"/>
      <c r="D50" s="403"/>
      <c r="E50" s="404"/>
      <c r="F50" s="415"/>
      <c r="G50" s="101"/>
      <c r="H50" s="97"/>
      <c r="I50" s="97"/>
      <c r="J50" s="97"/>
      <c r="K50" s="97"/>
      <c r="L50" s="98"/>
      <c r="M50" s="98"/>
      <c r="N50" s="40"/>
      <c r="O50" s="40"/>
      <c r="P50" s="40"/>
      <c r="Q50" s="8"/>
      <c r="R50" s="98"/>
      <c r="S50" s="98"/>
      <c r="T50" s="98"/>
      <c r="U50" s="98"/>
    </row>
    <row r="51" spans="1:21" s="20" customFormat="1" ht="24.75" customHeight="1" x14ac:dyDescent="0.3">
      <c r="A51" s="14">
        <v>3.3</v>
      </c>
      <c r="B51" s="25" t="s">
        <v>48</v>
      </c>
      <c r="C51" s="396" t="s">
        <v>66</v>
      </c>
      <c r="D51" s="399" t="s">
        <v>69</v>
      </c>
      <c r="E51" s="399" t="s">
        <v>53</v>
      </c>
      <c r="F51" s="36" t="s">
        <v>51</v>
      </c>
      <c r="G51" s="41"/>
      <c r="H51" s="208"/>
      <c r="I51" s="41"/>
      <c r="J51" s="41"/>
      <c r="K51" s="41"/>
      <c r="L51" s="41"/>
      <c r="M51" s="41"/>
      <c r="N51" s="110"/>
      <c r="O51" s="110"/>
      <c r="P51" s="110"/>
      <c r="Q51" s="112"/>
    </row>
    <row r="52" spans="1:21" s="8" customFormat="1" ht="14.25" customHeight="1" x14ac:dyDescent="0.25">
      <c r="A52" s="12"/>
      <c r="B52" s="12"/>
      <c r="C52" s="116"/>
      <c r="D52" s="402">
        <v>2</v>
      </c>
      <c r="E52" s="402">
        <f>E53+E54</f>
        <v>0</v>
      </c>
      <c r="F52" s="610"/>
      <c r="G52" s="40"/>
      <c r="H52" s="29"/>
      <c r="I52" s="40"/>
      <c r="J52" s="40"/>
      <c r="K52" s="40"/>
      <c r="L52" s="40"/>
      <c r="M52" s="40"/>
      <c r="N52" s="27"/>
      <c r="O52" s="27"/>
      <c r="P52" s="27"/>
      <c r="Q52" s="1"/>
    </row>
    <row r="53" spans="1:21" s="8" customFormat="1" ht="43" x14ac:dyDescent="0.25">
      <c r="A53" s="11" t="s">
        <v>94</v>
      </c>
      <c r="B53" s="11" t="s">
        <v>224</v>
      </c>
      <c r="C53" s="107"/>
      <c r="D53" s="397">
        <v>1</v>
      </c>
      <c r="E53" s="397">
        <f>H53</f>
        <v>0</v>
      </c>
      <c r="F53" s="649"/>
      <c r="G53" s="40" t="b">
        <v>0</v>
      </c>
      <c r="H53" s="29">
        <f>IF(G53,1,0)</f>
        <v>0</v>
      </c>
      <c r="I53" s="40"/>
      <c r="J53" s="40"/>
      <c r="K53" s="40"/>
      <c r="L53" s="40"/>
      <c r="M53" s="40"/>
      <c r="N53" s="27"/>
      <c r="O53" s="27"/>
      <c r="P53" s="27"/>
      <c r="Q53" s="1"/>
    </row>
    <row r="54" spans="1:21" s="8" customFormat="1" ht="64" x14ac:dyDescent="0.25">
      <c r="A54" s="11" t="s">
        <v>95</v>
      </c>
      <c r="B54" s="11" t="s">
        <v>225</v>
      </c>
      <c r="C54" s="109"/>
      <c r="D54" s="397">
        <v>1</v>
      </c>
      <c r="E54" s="397">
        <f>H54</f>
        <v>0</v>
      </c>
      <c r="F54" s="649"/>
      <c r="G54" s="40" t="b">
        <v>0</v>
      </c>
      <c r="H54" s="28">
        <f>IF(G54,1,0)</f>
        <v>0</v>
      </c>
      <c r="I54" s="40"/>
      <c r="J54" s="40"/>
      <c r="K54" s="40"/>
      <c r="L54" s="40"/>
      <c r="M54" s="40"/>
      <c r="N54" s="27"/>
      <c r="O54" s="27"/>
      <c r="P54" s="27"/>
      <c r="Q54" s="1"/>
    </row>
    <row r="55" spans="1:21" s="112" customFormat="1" ht="14" x14ac:dyDescent="0.3">
      <c r="A55" s="113" t="s">
        <v>60</v>
      </c>
      <c r="B55" s="416"/>
      <c r="C55" s="417"/>
      <c r="D55" s="418"/>
      <c r="E55" s="570">
        <f>SUM(E3,E16,E52)</f>
        <v>0</v>
      </c>
      <c r="F55" s="419"/>
      <c r="G55" s="110"/>
      <c r="H55" s="111"/>
      <c r="I55" s="110"/>
      <c r="J55" s="110"/>
      <c r="K55" s="110"/>
      <c r="L55" s="110"/>
      <c r="M55" s="110"/>
      <c r="N55" s="27"/>
      <c r="O55" s="27"/>
      <c r="P55" s="27"/>
      <c r="Q55" s="1"/>
    </row>
    <row r="56" spans="1:21" ht="12.75" customHeight="1" x14ac:dyDescent="0.25">
      <c r="A56" s="1076" t="s">
        <v>57</v>
      </c>
      <c r="B56" s="1077"/>
      <c r="C56" s="1078"/>
      <c r="D56" s="1078"/>
      <c r="E56" s="1078"/>
      <c r="F56" s="1079"/>
    </row>
    <row r="57" spans="1:21" ht="13" customHeight="1" x14ac:dyDescent="0.25">
      <c r="A57" s="1064"/>
      <c r="B57" s="1065"/>
      <c r="C57" s="1065"/>
      <c r="D57" s="1065"/>
      <c r="E57" s="1065"/>
      <c r="F57" s="1066"/>
    </row>
    <row r="58" spans="1:21" x14ac:dyDescent="0.25">
      <c r="A58" s="1064"/>
      <c r="B58" s="1065"/>
      <c r="C58" s="1065"/>
      <c r="D58" s="1065"/>
      <c r="E58" s="1065"/>
      <c r="F58" s="1066"/>
    </row>
    <row r="59" spans="1:21" x14ac:dyDescent="0.25">
      <c r="A59" s="1064"/>
      <c r="B59" s="1065"/>
      <c r="C59" s="1065"/>
      <c r="D59" s="1065"/>
      <c r="E59" s="1065"/>
      <c r="F59" s="1066"/>
    </row>
    <row r="60" spans="1:21" x14ac:dyDescent="0.25">
      <c r="A60" s="1067"/>
      <c r="B60" s="1068"/>
      <c r="C60" s="1068"/>
      <c r="D60" s="1068"/>
      <c r="E60" s="1068"/>
      <c r="F60" s="1069"/>
    </row>
    <row r="61" spans="1:21" hidden="1" x14ac:dyDescent="0.25">
      <c r="B61" s="6"/>
      <c r="D61" s="1083"/>
      <c r="E61" s="1083"/>
      <c r="F61" s="1083"/>
    </row>
    <row r="62" spans="1:21" ht="28.5" hidden="1" customHeight="1" x14ac:dyDescent="0.25">
      <c r="B62" s="6"/>
      <c r="D62" s="1082"/>
      <c r="E62" s="1082"/>
      <c r="F62" s="1082"/>
    </row>
    <row r="63" spans="1:21" hidden="1" x14ac:dyDescent="0.25">
      <c r="B63" s="6"/>
      <c r="D63" s="405"/>
      <c r="E63" s="405"/>
      <c r="F63" s="6"/>
    </row>
    <row r="64" spans="1:21" hidden="1" x14ac:dyDescent="0.25">
      <c r="B64" s="8"/>
      <c r="D64" s="405"/>
      <c r="E64" s="405"/>
      <c r="F64" s="6"/>
    </row>
    <row r="65" spans="2:6" hidden="1" x14ac:dyDescent="0.25">
      <c r="B65" s="6"/>
      <c r="D65" s="1081"/>
      <c r="E65" s="1081"/>
      <c r="F65" s="1081"/>
    </row>
    <row r="66" spans="2:6" hidden="1" x14ac:dyDescent="0.25">
      <c r="B66" s="6"/>
      <c r="D66" s="1082"/>
      <c r="E66" s="1082"/>
      <c r="F66" s="1082"/>
    </row>
    <row r="67" spans="2:6" hidden="1" x14ac:dyDescent="0.25">
      <c r="B67" s="6"/>
      <c r="D67" s="405"/>
      <c r="E67" s="405"/>
      <c r="F67" s="6"/>
    </row>
    <row r="68" spans="2:6" hidden="1" x14ac:dyDescent="0.25">
      <c r="B68" s="8"/>
    </row>
    <row r="69" spans="2:6" hidden="1" x14ac:dyDescent="0.25">
      <c r="B69" s="6"/>
    </row>
    <row r="90" ht="11.25" hidden="1" customHeight="1" x14ac:dyDescent="0.25"/>
  </sheetData>
  <sheetProtection algorithmName="SHA-512" hashValue="Giv/WMK1Tur8sPJdKwVewoU9xsuUDliihqO0f6Yzh7/8abvlWeJ9c49PiYct4nYgb9+lua58tsVMPMNnIjUYNg==" saltValue="EzwgO52jyg3eicY6nRFM7w==" spinCount="100000" sheet="1" objects="1" scenarios="1" selectLockedCells="1"/>
  <mergeCells count="30">
    <mergeCell ref="D65:F65"/>
    <mergeCell ref="D66:F66"/>
    <mergeCell ref="D61:F61"/>
    <mergeCell ref="D62:F62"/>
    <mergeCell ref="A5:B5"/>
    <mergeCell ref="A21:B21"/>
    <mergeCell ref="F13:F14"/>
    <mergeCell ref="A18:B18"/>
    <mergeCell ref="A28:B28"/>
    <mergeCell ref="A14:B14"/>
    <mergeCell ref="A6:B7"/>
    <mergeCell ref="A8:B8"/>
    <mergeCell ref="A9:B9"/>
    <mergeCell ref="D6:D7"/>
    <mergeCell ref="E6:E7"/>
    <mergeCell ref="F5:F7"/>
    <mergeCell ref="F10:F12"/>
    <mergeCell ref="N36:Q37"/>
    <mergeCell ref="A57:F60"/>
    <mergeCell ref="A26:B26"/>
    <mergeCell ref="F8:F9"/>
    <mergeCell ref="A11:B11"/>
    <mergeCell ref="A12:B12"/>
    <mergeCell ref="A19:B19"/>
    <mergeCell ref="A20:B20"/>
    <mergeCell ref="A23:B23"/>
    <mergeCell ref="A24:B24"/>
    <mergeCell ref="A22:B22"/>
    <mergeCell ref="A56:F56"/>
    <mergeCell ref="E18:E24"/>
  </mergeCells>
  <dataValidations count="2">
    <dataValidation type="list" allowBlank="1" showInputMessage="1" showErrorMessage="1" sqref="D30:D49" xr:uid="{00000000-0002-0000-0500-000000000000}">
      <formula1>$N$30:$N$33</formula1>
    </dataValidation>
    <dataValidation type="list" allowBlank="1" showInputMessage="1" showErrorMessage="1" sqref="E30:E49" xr:uid="{00000000-0002-0000-0500-000001000000}">
      <formula1>$O$30:$O$35</formula1>
    </dataValidation>
  </dataValidations>
  <printOptions horizontalCentered="1"/>
  <pageMargins left="0.39370078740157483" right="0.39370078740157483" top="0.31496062992125984" bottom="0.31496062992125984" header="0.31496062992125984" footer="0.23622047244094491"/>
  <pageSetup orientation="portrait" r:id="rId1"/>
  <headerFooter>
    <oddFooter>&amp;RPage &amp;P</oddFooter>
  </headerFooter>
  <rowBreaks count="1" manualBreakCount="1">
    <brk id="2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2</xdr:col>
                    <xdr:colOff>184150</xdr:colOff>
                    <xdr:row>8</xdr:row>
                    <xdr:rowOff>38100</xdr:rowOff>
                  </from>
                  <to>
                    <xdr:col>2</xdr:col>
                    <xdr:colOff>400050</xdr:colOff>
                    <xdr:row>8</xdr:row>
                    <xdr:rowOff>266700</xdr:rowOff>
                  </to>
                </anchor>
              </controlPr>
            </control>
          </mc:Choice>
        </mc:AlternateContent>
        <mc:AlternateContent xmlns:mc="http://schemas.openxmlformats.org/markup-compatibility/2006">
          <mc:Choice Requires="x14">
            <control shapeId="3075" r:id="rId5" name="Check Box 3">
              <controlPr locked="0" defaultSize="0" autoFill="0" autoLine="0" autoPict="0">
                <anchor moveWithCells="1">
                  <from>
                    <xdr:col>2</xdr:col>
                    <xdr:colOff>184150</xdr:colOff>
                    <xdr:row>8</xdr:row>
                    <xdr:rowOff>381000</xdr:rowOff>
                  </from>
                  <to>
                    <xdr:col>2</xdr:col>
                    <xdr:colOff>419100</xdr:colOff>
                    <xdr:row>9</xdr:row>
                    <xdr:rowOff>0</xdr:rowOff>
                  </to>
                </anchor>
              </controlPr>
            </control>
          </mc:Choice>
        </mc:AlternateContent>
        <mc:AlternateContent xmlns:mc="http://schemas.openxmlformats.org/markup-compatibility/2006">
          <mc:Choice Requires="x14">
            <control shapeId="3081" r:id="rId6" name="Check Box 9">
              <controlPr locked="0" defaultSize="0" autoFill="0" autoLine="0" autoPict="0">
                <anchor moveWithCells="1">
                  <from>
                    <xdr:col>2</xdr:col>
                    <xdr:colOff>184150</xdr:colOff>
                    <xdr:row>11</xdr:row>
                    <xdr:rowOff>19050</xdr:rowOff>
                  </from>
                  <to>
                    <xdr:col>2</xdr:col>
                    <xdr:colOff>400050</xdr:colOff>
                    <xdr:row>11</xdr:row>
                    <xdr:rowOff>171450</xdr:rowOff>
                  </to>
                </anchor>
              </controlPr>
            </control>
          </mc:Choice>
        </mc:AlternateContent>
        <mc:AlternateContent xmlns:mc="http://schemas.openxmlformats.org/markup-compatibility/2006">
          <mc:Choice Requires="x14">
            <control shapeId="3082" r:id="rId7" name="Check Box 10">
              <controlPr locked="0" defaultSize="0" autoFill="0" autoLine="0" autoPict="0">
                <anchor moveWithCells="1">
                  <from>
                    <xdr:col>2</xdr:col>
                    <xdr:colOff>184150</xdr:colOff>
                    <xdr:row>11</xdr:row>
                    <xdr:rowOff>209550</xdr:rowOff>
                  </from>
                  <to>
                    <xdr:col>2</xdr:col>
                    <xdr:colOff>431800</xdr:colOff>
                    <xdr:row>11</xdr:row>
                    <xdr:rowOff>400050</xdr:rowOff>
                  </to>
                </anchor>
              </controlPr>
            </control>
          </mc:Choice>
        </mc:AlternateContent>
        <mc:AlternateContent xmlns:mc="http://schemas.openxmlformats.org/markup-compatibility/2006">
          <mc:Choice Requires="x14">
            <control shapeId="3085" r:id="rId8" name="Check Box 13">
              <controlPr locked="0" defaultSize="0" autoFill="0" autoLine="0" autoPict="0">
                <anchor moveWithCells="1">
                  <from>
                    <xdr:col>2</xdr:col>
                    <xdr:colOff>184150</xdr:colOff>
                    <xdr:row>13</xdr:row>
                    <xdr:rowOff>95250</xdr:rowOff>
                  </from>
                  <to>
                    <xdr:col>2</xdr:col>
                    <xdr:colOff>374650</xdr:colOff>
                    <xdr:row>13</xdr:row>
                    <xdr:rowOff>285750</xdr:rowOff>
                  </to>
                </anchor>
              </controlPr>
            </control>
          </mc:Choice>
        </mc:AlternateContent>
        <mc:AlternateContent xmlns:mc="http://schemas.openxmlformats.org/markup-compatibility/2006">
          <mc:Choice Requires="x14">
            <control shapeId="3086" r:id="rId9" name="Check Box 14">
              <controlPr locked="0" defaultSize="0" autoFill="0" autoLine="0" autoPict="0">
                <anchor moveWithCells="1">
                  <from>
                    <xdr:col>2</xdr:col>
                    <xdr:colOff>184150</xdr:colOff>
                    <xdr:row>13</xdr:row>
                    <xdr:rowOff>336550</xdr:rowOff>
                  </from>
                  <to>
                    <xdr:col>2</xdr:col>
                    <xdr:colOff>393700</xdr:colOff>
                    <xdr:row>13</xdr:row>
                    <xdr:rowOff>533400</xdr:rowOff>
                  </to>
                </anchor>
              </controlPr>
            </control>
          </mc:Choice>
        </mc:AlternateContent>
        <mc:AlternateContent xmlns:mc="http://schemas.openxmlformats.org/markup-compatibility/2006">
          <mc:Choice Requires="x14">
            <control shapeId="3087" r:id="rId10" name="Check Box 15">
              <controlPr locked="0" defaultSize="0" autoFill="0" autoLine="0" autoPict="0">
                <anchor moveWithCells="1">
                  <from>
                    <xdr:col>2</xdr:col>
                    <xdr:colOff>184150</xdr:colOff>
                    <xdr:row>13</xdr:row>
                    <xdr:rowOff>603250</xdr:rowOff>
                  </from>
                  <to>
                    <xdr:col>2</xdr:col>
                    <xdr:colOff>381000</xdr:colOff>
                    <xdr:row>13</xdr:row>
                    <xdr:rowOff>800100</xdr:rowOff>
                  </to>
                </anchor>
              </controlPr>
            </control>
          </mc:Choice>
        </mc:AlternateContent>
        <mc:AlternateContent xmlns:mc="http://schemas.openxmlformats.org/markup-compatibility/2006">
          <mc:Choice Requires="x14">
            <control shapeId="3088" r:id="rId11" name="Check Box 16">
              <controlPr locked="0" defaultSize="0" autoFill="0" autoLine="0" autoPict="0">
                <anchor moveWithCells="1">
                  <from>
                    <xdr:col>2</xdr:col>
                    <xdr:colOff>184150</xdr:colOff>
                    <xdr:row>13</xdr:row>
                    <xdr:rowOff>869950</xdr:rowOff>
                  </from>
                  <to>
                    <xdr:col>2</xdr:col>
                    <xdr:colOff>393700</xdr:colOff>
                    <xdr:row>13</xdr:row>
                    <xdr:rowOff>1060450</xdr:rowOff>
                  </to>
                </anchor>
              </controlPr>
            </control>
          </mc:Choice>
        </mc:AlternateContent>
        <mc:AlternateContent xmlns:mc="http://schemas.openxmlformats.org/markup-compatibility/2006">
          <mc:Choice Requires="x14">
            <control shapeId="3089" r:id="rId12" name="Check Box 17">
              <controlPr locked="0" defaultSize="0" autoFill="0" autoLine="0" autoPict="0">
                <anchor moveWithCells="1">
                  <from>
                    <xdr:col>2</xdr:col>
                    <xdr:colOff>184150</xdr:colOff>
                    <xdr:row>17</xdr:row>
                    <xdr:rowOff>76200</xdr:rowOff>
                  </from>
                  <to>
                    <xdr:col>2</xdr:col>
                    <xdr:colOff>361950</xdr:colOff>
                    <xdr:row>17</xdr:row>
                    <xdr:rowOff>279400</xdr:rowOff>
                  </to>
                </anchor>
              </controlPr>
            </control>
          </mc:Choice>
        </mc:AlternateContent>
        <mc:AlternateContent xmlns:mc="http://schemas.openxmlformats.org/markup-compatibility/2006">
          <mc:Choice Requires="x14">
            <control shapeId="3091" r:id="rId13" name="Check Box 19">
              <controlPr locked="0" defaultSize="0" autoFill="0" autoLine="0" autoPict="0">
                <anchor moveWithCells="1">
                  <from>
                    <xdr:col>2</xdr:col>
                    <xdr:colOff>184150</xdr:colOff>
                    <xdr:row>52</xdr:row>
                    <xdr:rowOff>184150</xdr:rowOff>
                  </from>
                  <to>
                    <xdr:col>2</xdr:col>
                    <xdr:colOff>412750</xdr:colOff>
                    <xdr:row>52</xdr:row>
                    <xdr:rowOff>412750</xdr:rowOff>
                  </to>
                </anchor>
              </controlPr>
            </control>
          </mc:Choice>
        </mc:AlternateContent>
        <mc:AlternateContent xmlns:mc="http://schemas.openxmlformats.org/markup-compatibility/2006">
          <mc:Choice Requires="x14">
            <control shapeId="3092" r:id="rId14" name="Check Box 20">
              <controlPr locked="0" defaultSize="0" autoFill="0" autoLine="0" autoPict="0">
                <anchor moveWithCells="1">
                  <from>
                    <xdr:col>2</xdr:col>
                    <xdr:colOff>171450</xdr:colOff>
                    <xdr:row>53</xdr:row>
                    <xdr:rowOff>285750</xdr:rowOff>
                  </from>
                  <to>
                    <xdr:col>2</xdr:col>
                    <xdr:colOff>400050</xdr:colOff>
                    <xdr:row>53</xdr:row>
                    <xdr:rowOff>508000</xdr:rowOff>
                  </to>
                </anchor>
              </controlPr>
            </control>
          </mc:Choice>
        </mc:AlternateContent>
        <mc:AlternateContent xmlns:mc="http://schemas.openxmlformats.org/markup-compatibility/2006">
          <mc:Choice Requires="x14">
            <control shapeId="3097" r:id="rId15" name="Check Box 25">
              <controlPr locked="0" defaultSize="0" autoFill="0" autoLine="0" autoPict="0">
                <anchor moveWithCells="1">
                  <from>
                    <xdr:col>2</xdr:col>
                    <xdr:colOff>190500</xdr:colOff>
                    <xdr:row>25</xdr:row>
                    <xdr:rowOff>285750</xdr:rowOff>
                  </from>
                  <to>
                    <xdr:col>2</xdr:col>
                    <xdr:colOff>412750</xdr:colOff>
                    <xdr:row>25</xdr:row>
                    <xdr:rowOff>514350</xdr:rowOff>
                  </to>
                </anchor>
              </controlPr>
            </control>
          </mc:Choice>
        </mc:AlternateContent>
        <mc:AlternateContent xmlns:mc="http://schemas.openxmlformats.org/markup-compatibility/2006">
          <mc:Choice Requires="x14">
            <control shapeId="3123" r:id="rId16" name="Check Box 51">
              <controlPr locked="0" defaultSize="0" autoFill="0" autoLine="0" autoPict="0">
                <anchor moveWithCells="1">
                  <from>
                    <xdr:col>2</xdr:col>
                    <xdr:colOff>184150</xdr:colOff>
                    <xdr:row>19</xdr:row>
                    <xdr:rowOff>76200</xdr:rowOff>
                  </from>
                  <to>
                    <xdr:col>2</xdr:col>
                    <xdr:colOff>381000</xdr:colOff>
                    <xdr:row>19</xdr:row>
                    <xdr:rowOff>279400</xdr:rowOff>
                  </to>
                </anchor>
              </controlPr>
            </control>
          </mc:Choice>
        </mc:AlternateContent>
        <mc:AlternateContent xmlns:mc="http://schemas.openxmlformats.org/markup-compatibility/2006">
          <mc:Choice Requires="x14">
            <control shapeId="3127" r:id="rId17" name="Check Box 55">
              <controlPr locked="0" defaultSize="0" autoFill="0" autoLine="0" autoPict="0">
                <anchor moveWithCells="1">
                  <from>
                    <xdr:col>2</xdr:col>
                    <xdr:colOff>209550</xdr:colOff>
                    <xdr:row>23</xdr:row>
                    <xdr:rowOff>95250</xdr:rowOff>
                  </from>
                  <to>
                    <xdr:col>2</xdr:col>
                    <xdr:colOff>450850</xdr:colOff>
                    <xdr:row>23</xdr:row>
                    <xdr:rowOff>304800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XFC48"/>
  <sheetViews>
    <sheetView view="pageBreakPreview" topLeftCell="A2" zoomScale="120" zoomScaleNormal="100" zoomScaleSheetLayoutView="120" workbookViewId="0">
      <selection activeCell="F40" sqref="F40"/>
    </sheetView>
  </sheetViews>
  <sheetFormatPr defaultColWidth="0" defaultRowHeight="11.5" zeroHeight="1" x14ac:dyDescent="0.25"/>
  <cols>
    <col min="1" max="1" width="6" style="6" customWidth="1"/>
    <col min="2" max="2" width="45.7265625" style="6" customWidth="1"/>
    <col min="3" max="3" width="7.54296875" style="16" customWidth="1"/>
    <col min="4" max="4" width="9.54296875" style="387" customWidth="1"/>
    <col min="5" max="5" width="7" style="387" customWidth="1"/>
    <col min="6" max="6" width="12.7265625" style="6" customWidth="1"/>
    <col min="7" max="7" width="0.1796875" style="28" customWidth="1"/>
    <col min="8" max="8" width="5.453125" style="28" hidden="1"/>
    <col min="9" max="9" width="10.81640625" style="31" hidden="1"/>
    <col min="10" max="10" width="21.54296875" style="31" hidden="1"/>
    <col min="11" max="11" width="21" style="31" hidden="1"/>
    <col min="12" max="12" width="19.26953125" style="39" hidden="1"/>
    <col min="13" max="13" width="17.26953125" style="39" hidden="1"/>
    <col min="14" max="14" width="31.1796875" style="39" hidden="1"/>
    <col min="15" max="15" width="17" style="39" hidden="1"/>
    <col min="16" max="16" width="24.81640625" style="39" hidden="1"/>
    <col min="17" max="1024" width="11.54296875" style="39" hidden="1"/>
    <col min="1025" max="16383" width="9.1796875" style="39" hidden="1"/>
    <col min="16384" max="16384" width="13" style="39" hidden="1"/>
  </cols>
  <sheetData>
    <row r="1" spans="1:11" x14ac:dyDescent="0.25">
      <c r="A1" s="544" t="s">
        <v>403</v>
      </c>
      <c r="B1" s="545"/>
      <c r="C1" s="546"/>
      <c r="D1" s="547"/>
      <c r="E1" s="547"/>
      <c r="F1" s="548"/>
    </row>
    <row r="2" spans="1:11" s="41" customFormat="1" ht="24" customHeight="1" x14ac:dyDescent="0.25">
      <c r="A2" s="325">
        <v>4.0999999999999996</v>
      </c>
      <c r="B2" s="326" t="s">
        <v>11</v>
      </c>
      <c r="C2" s="384" t="s">
        <v>66</v>
      </c>
      <c r="D2" s="384" t="s">
        <v>69</v>
      </c>
      <c r="E2" s="384" t="s">
        <v>53</v>
      </c>
      <c r="F2" s="327" t="s">
        <v>51</v>
      </c>
      <c r="G2" s="323"/>
      <c r="H2" s="323"/>
    </row>
    <row r="3" spans="1:11" s="40" customFormat="1" x14ac:dyDescent="0.25">
      <c r="A3" s="328"/>
      <c r="B3" s="328"/>
      <c r="C3" s="329"/>
      <c r="D3" s="385">
        <v>9</v>
      </c>
      <c r="E3" s="575">
        <f>E4+E7+E12</f>
        <v>0</v>
      </c>
      <c r="F3" s="330"/>
      <c r="G3" s="28"/>
      <c r="H3" s="28"/>
      <c r="I3" s="29"/>
      <c r="J3" s="29"/>
      <c r="K3" s="29"/>
    </row>
    <row r="4" spans="1:11" s="40" customFormat="1" x14ac:dyDescent="0.25">
      <c r="A4" s="388" t="s">
        <v>96</v>
      </c>
      <c r="B4" s="389" t="s">
        <v>226</v>
      </c>
      <c r="C4" s="390"/>
      <c r="D4" s="391">
        <v>2</v>
      </c>
      <c r="E4" s="572">
        <f>E5+E6</f>
        <v>0</v>
      </c>
      <c r="F4" s="709"/>
      <c r="G4" s="28"/>
      <c r="H4" s="28"/>
      <c r="I4" s="29"/>
      <c r="J4" s="29"/>
      <c r="K4" s="29"/>
    </row>
    <row r="5" spans="1:11" s="42" customFormat="1" ht="33.75" customHeight="1" x14ac:dyDescent="0.25">
      <c r="A5" s="1098" t="s">
        <v>227</v>
      </c>
      <c r="B5" s="1099"/>
      <c r="C5" s="331"/>
      <c r="D5" s="386">
        <v>1</v>
      </c>
      <c r="E5" s="398">
        <f>H5</f>
        <v>0</v>
      </c>
      <c r="F5" s="647"/>
      <c r="G5" s="28" t="b">
        <v>0</v>
      </c>
      <c r="H5" s="28">
        <f>MIN(1,IF(G5,1,0))</f>
        <v>0</v>
      </c>
      <c r="I5" s="30"/>
      <c r="J5" s="30"/>
      <c r="K5" s="30"/>
    </row>
    <row r="6" spans="1:11" s="42" customFormat="1" ht="33.75" customHeight="1" x14ac:dyDescent="0.25">
      <c r="A6" s="1098" t="s">
        <v>228</v>
      </c>
      <c r="B6" s="1099"/>
      <c r="C6" s="332"/>
      <c r="D6" s="386">
        <v>1</v>
      </c>
      <c r="E6" s="398">
        <f>H6</f>
        <v>0</v>
      </c>
      <c r="F6" s="647"/>
      <c r="G6" s="28" t="b">
        <v>0</v>
      </c>
      <c r="H6" s="28">
        <f>IF(G6,1,0)</f>
        <v>0</v>
      </c>
      <c r="I6" s="30"/>
      <c r="J6" s="30"/>
      <c r="K6" s="30"/>
    </row>
    <row r="7" spans="1:11" s="40" customFormat="1" ht="15.75" customHeight="1" x14ac:dyDescent="0.25">
      <c r="A7" s="389" t="s">
        <v>97</v>
      </c>
      <c r="B7" s="389" t="s">
        <v>14</v>
      </c>
      <c r="C7" s="390"/>
      <c r="D7" s="391">
        <v>4</v>
      </c>
      <c r="E7" s="572">
        <f>E8+E10</f>
        <v>0</v>
      </c>
      <c r="F7" s="709"/>
      <c r="G7" s="28"/>
      <c r="H7" s="28"/>
      <c r="I7" s="29"/>
      <c r="J7" s="29"/>
      <c r="K7" s="29"/>
    </row>
    <row r="8" spans="1:11" s="42" customFormat="1" ht="12.75" customHeight="1" x14ac:dyDescent="0.25">
      <c r="A8" s="1098" t="s">
        <v>65</v>
      </c>
      <c r="B8" s="1099"/>
      <c r="C8" s="333"/>
      <c r="D8" s="386">
        <v>2</v>
      </c>
      <c r="E8" s="398">
        <f>G8</f>
        <v>0</v>
      </c>
      <c r="F8" s="1095"/>
      <c r="G8" s="28">
        <f>IF(ISNUMBER(SEARCH("TRUE",G9)),"1","0")+IF(ISNUMBER(SEARCH("TRUE",H9)),"1","0")</f>
        <v>0</v>
      </c>
      <c r="H8" s="28"/>
      <c r="I8" s="30"/>
      <c r="J8" s="30"/>
      <c r="K8" s="30"/>
    </row>
    <row r="9" spans="1:11" s="26" customFormat="1" ht="69.75" customHeight="1" x14ac:dyDescent="0.25">
      <c r="A9" s="950" t="s">
        <v>423</v>
      </c>
      <c r="B9" s="951"/>
      <c r="C9" s="332"/>
      <c r="D9" s="692"/>
      <c r="E9" s="611"/>
      <c r="F9" s="1097"/>
      <c r="G9" s="28" t="b">
        <v>0</v>
      </c>
      <c r="H9" s="28" t="b">
        <v>0</v>
      </c>
      <c r="I9" s="28"/>
      <c r="J9" s="28"/>
      <c r="K9" s="28"/>
    </row>
    <row r="10" spans="1:11" s="42" customFormat="1" ht="12.75" customHeight="1" x14ac:dyDescent="0.25">
      <c r="A10" s="1098" t="s">
        <v>229</v>
      </c>
      <c r="B10" s="1099"/>
      <c r="C10" s="333"/>
      <c r="D10" s="386">
        <v>2</v>
      </c>
      <c r="E10" s="398">
        <f>G10</f>
        <v>0</v>
      </c>
      <c r="F10" s="1095"/>
      <c r="G10" s="28">
        <f>IF(ISNUMBER(SEARCH("TRUE",G11)),"1","0")+IF(ISNUMBER(SEARCH("TRUE",H11)),"1","0")</f>
        <v>0</v>
      </c>
      <c r="H10" s="28"/>
      <c r="I10" s="30"/>
      <c r="J10" s="30"/>
      <c r="K10" s="30"/>
    </row>
    <row r="11" spans="1:11" s="26" customFormat="1" ht="54" customHeight="1" x14ac:dyDescent="0.25">
      <c r="A11" s="950" t="s">
        <v>424</v>
      </c>
      <c r="B11" s="951"/>
      <c r="C11" s="334"/>
      <c r="D11" s="620"/>
      <c r="E11" s="642"/>
      <c r="F11" s="1097"/>
      <c r="G11" s="28" t="b">
        <v>0</v>
      </c>
      <c r="H11" s="28" t="b">
        <v>0</v>
      </c>
      <c r="I11" s="28"/>
      <c r="J11" s="28"/>
      <c r="K11" s="28"/>
    </row>
    <row r="12" spans="1:11" s="40" customFormat="1" x14ac:dyDescent="0.25">
      <c r="A12" s="389" t="s">
        <v>98</v>
      </c>
      <c r="B12" s="389" t="s">
        <v>346</v>
      </c>
      <c r="C12" s="390"/>
      <c r="D12" s="391">
        <v>3</v>
      </c>
      <c r="E12" s="572">
        <f>MIN(3,(E13+E14+E15))</f>
        <v>0</v>
      </c>
      <c r="F12" s="709"/>
      <c r="G12" s="28"/>
      <c r="H12" s="28"/>
      <c r="I12" s="29"/>
      <c r="J12" s="29"/>
      <c r="K12" s="29"/>
    </row>
    <row r="13" spans="1:11" s="42" customFormat="1" ht="60" customHeight="1" x14ac:dyDescent="0.25">
      <c r="A13" s="1098" t="s">
        <v>425</v>
      </c>
      <c r="B13" s="1099"/>
      <c r="C13" s="332"/>
      <c r="D13" s="386">
        <v>2</v>
      </c>
      <c r="E13" s="398">
        <f>H13</f>
        <v>0</v>
      </c>
      <c r="F13" s="647"/>
      <c r="G13" s="28" t="b">
        <v>0</v>
      </c>
      <c r="H13" s="28">
        <f>IF(G13,2,0)</f>
        <v>0</v>
      </c>
      <c r="I13" s="30"/>
      <c r="J13" s="30"/>
      <c r="K13" s="30"/>
    </row>
    <row r="14" spans="1:11" s="42" customFormat="1" ht="35.25" customHeight="1" x14ac:dyDescent="0.25">
      <c r="A14" s="1098" t="s">
        <v>230</v>
      </c>
      <c r="B14" s="1099"/>
      <c r="C14" s="105"/>
      <c r="D14" s="386">
        <v>1</v>
      </c>
      <c r="E14" s="398">
        <f>H14</f>
        <v>0</v>
      </c>
      <c r="F14" s="710"/>
      <c r="G14" s="28" t="b">
        <v>0</v>
      </c>
      <c r="H14" s="28">
        <f>IF(G14,1,0)</f>
        <v>0</v>
      </c>
      <c r="I14" s="30"/>
      <c r="J14" s="30"/>
      <c r="K14" s="30"/>
    </row>
    <row r="15" spans="1:11" s="42" customFormat="1" ht="38.25" customHeight="1" x14ac:dyDescent="0.25">
      <c r="A15" s="1100" t="s">
        <v>231</v>
      </c>
      <c r="B15" s="1101"/>
      <c r="C15" s="332"/>
      <c r="D15" s="386">
        <v>1</v>
      </c>
      <c r="E15" s="398">
        <f>H15</f>
        <v>0</v>
      </c>
      <c r="F15" s="710"/>
      <c r="G15" s="28" t="b">
        <v>0</v>
      </c>
      <c r="H15" s="28">
        <f>IF(G15,1,0)</f>
        <v>0</v>
      </c>
      <c r="I15" s="30"/>
      <c r="J15" s="30"/>
      <c r="K15" s="30"/>
    </row>
    <row r="16" spans="1:11" s="41" customFormat="1" ht="24.75" customHeight="1" x14ac:dyDescent="0.25">
      <c r="A16" s="325">
        <v>4.2</v>
      </c>
      <c r="B16" s="326" t="s">
        <v>17</v>
      </c>
      <c r="C16" s="384" t="s">
        <v>66</v>
      </c>
      <c r="D16" s="384" t="s">
        <v>69</v>
      </c>
      <c r="E16" s="574" t="s">
        <v>53</v>
      </c>
      <c r="F16" s="327" t="s">
        <v>51</v>
      </c>
      <c r="G16" s="324"/>
      <c r="H16" s="324"/>
      <c r="I16" s="43"/>
      <c r="J16" s="43"/>
      <c r="K16" s="43"/>
    </row>
    <row r="17" spans="1:11" s="40" customFormat="1" x14ac:dyDescent="0.25">
      <c r="A17" s="328"/>
      <c r="B17" s="328"/>
      <c r="C17" s="329"/>
      <c r="D17" s="385">
        <v>8</v>
      </c>
      <c r="E17" s="575">
        <f>SUM(E18+E22+E24)</f>
        <v>0</v>
      </c>
      <c r="F17" s="330"/>
      <c r="G17" s="28"/>
      <c r="H17" s="28"/>
      <c r="I17" s="29"/>
      <c r="J17" s="29"/>
      <c r="K17" s="29"/>
    </row>
    <row r="18" spans="1:11" s="40" customFormat="1" x14ac:dyDescent="0.25">
      <c r="A18" s="389" t="s">
        <v>104</v>
      </c>
      <c r="B18" s="389" t="s">
        <v>18</v>
      </c>
      <c r="C18" s="390"/>
      <c r="D18" s="391">
        <v>4</v>
      </c>
      <c r="E18" s="572">
        <f>MIN(6,E19+E21)</f>
        <v>0</v>
      </c>
      <c r="F18" s="709"/>
      <c r="G18" s="28"/>
      <c r="H18" s="28"/>
      <c r="J18" s="29"/>
      <c r="K18" s="29"/>
    </row>
    <row r="19" spans="1:11" s="42" customFormat="1" x14ac:dyDescent="0.25">
      <c r="A19" s="1098" t="s">
        <v>232</v>
      </c>
      <c r="B19" s="1099"/>
      <c r="C19" s="333"/>
      <c r="D19" s="386">
        <v>2</v>
      </c>
      <c r="E19" s="398">
        <f>I20</f>
        <v>0</v>
      </c>
      <c r="F19" s="641"/>
      <c r="G19" s="28"/>
      <c r="H19" s="28"/>
      <c r="I19" s="29"/>
      <c r="J19" s="30"/>
      <c r="K19" s="30"/>
    </row>
    <row r="20" spans="1:11" s="42" customFormat="1" ht="63" customHeight="1" x14ac:dyDescent="0.25">
      <c r="A20" s="950" t="s">
        <v>234</v>
      </c>
      <c r="B20" s="1099"/>
      <c r="C20" s="332"/>
      <c r="D20" s="692"/>
      <c r="E20" s="611"/>
      <c r="F20" s="641"/>
      <c r="G20" s="28" t="b">
        <v>0</v>
      </c>
      <c r="H20" s="28" t="b">
        <v>0</v>
      </c>
      <c r="I20" s="29">
        <f>MIN(2, IF(G20, 2,0) +IF(H20, 2,0))</f>
        <v>0</v>
      </c>
      <c r="J20" s="30"/>
      <c r="K20" s="30"/>
    </row>
    <row r="21" spans="1:11" s="42" customFormat="1" ht="15.75" customHeight="1" x14ac:dyDescent="0.25">
      <c r="A21" s="1098" t="s">
        <v>233</v>
      </c>
      <c r="B21" s="1099"/>
      <c r="C21" s="332"/>
      <c r="D21" s="386">
        <v>2</v>
      </c>
      <c r="E21" s="398">
        <f>H21</f>
        <v>0</v>
      </c>
      <c r="F21" s="641"/>
      <c r="G21" s="28" t="b">
        <v>0</v>
      </c>
      <c r="H21" s="28">
        <f>IF(G21,2,0)</f>
        <v>0</v>
      </c>
      <c r="I21" s="30"/>
      <c r="J21" s="30"/>
      <c r="K21" s="30"/>
    </row>
    <row r="22" spans="1:11" s="40" customFormat="1" x14ac:dyDescent="0.25">
      <c r="A22" s="392" t="s">
        <v>105</v>
      </c>
      <c r="B22" s="393" t="s">
        <v>236</v>
      </c>
      <c r="C22" s="390"/>
      <c r="D22" s="391">
        <v>2</v>
      </c>
      <c r="E22" s="572">
        <f>H22</f>
        <v>0</v>
      </c>
      <c r="F22" s="709"/>
      <c r="G22" s="28" t="b">
        <v>0</v>
      </c>
      <c r="H22" s="28">
        <f>IF(G22,2,0)</f>
        <v>0</v>
      </c>
      <c r="I22" s="30"/>
      <c r="J22" s="29"/>
      <c r="K22" s="29"/>
    </row>
    <row r="23" spans="1:11" s="42" customFormat="1" ht="34.5" customHeight="1" x14ac:dyDescent="0.25">
      <c r="A23" s="950" t="s">
        <v>235</v>
      </c>
      <c r="B23" s="1099"/>
      <c r="C23" s="332"/>
      <c r="D23" s="692"/>
      <c r="E23" s="611"/>
      <c r="F23" s="641"/>
      <c r="G23" s="28"/>
      <c r="H23" s="28"/>
      <c r="I23" s="30"/>
      <c r="J23" s="30"/>
      <c r="K23" s="30"/>
    </row>
    <row r="24" spans="1:11" s="40" customFormat="1" x14ac:dyDescent="0.25">
      <c r="A24" s="389" t="s">
        <v>106</v>
      </c>
      <c r="B24" s="389" t="s">
        <v>347</v>
      </c>
      <c r="C24" s="390"/>
      <c r="D24" s="391">
        <v>2</v>
      </c>
      <c r="E24" s="572">
        <f>MIN(2,H25+H26+H27)</f>
        <v>0</v>
      </c>
      <c r="F24" s="709"/>
      <c r="G24" s="28"/>
      <c r="H24" s="28"/>
      <c r="I24" s="29"/>
      <c r="J24" s="29"/>
      <c r="K24" s="29"/>
    </row>
    <row r="25" spans="1:11" s="42" customFormat="1" ht="34.5" customHeight="1" x14ac:dyDescent="0.25">
      <c r="A25" s="1100" t="s">
        <v>237</v>
      </c>
      <c r="B25" s="1101"/>
      <c r="C25" s="332"/>
      <c r="D25" s="386">
        <v>1</v>
      </c>
      <c r="E25" s="398">
        <f>H25</f>
        <v>0</v>
      </c>
      <c r="F25" s="641"/>
      <c r="G25" s="28" t="b">
        <v>0</v>
      </c>
      <c r="H25" s="28">
        <f>IF(G25,1,0)</f>
        <v>0</v>
      </c>
      <c r="I25" s="30"/>
      <c r="J25" s="30"/>
      <c r="K25" s="30"/>
    </row>
    <row r="26" spans="1:11" s="42" customFormat="1" ht="28.5" customHeight="1" x14ac:dyDescent="0.25">
      <c r="A26" s="1100" t="s">
        <v>238</v>
      </c>
      <c r="B26" s="1101"/>
      <c r="C26" s="332"/>
      <c r="D26" s="386">
        <v>1</v>
      </c>
      <c r="E26" s="398">
        <f>H26</f>
        <v>0</v>
      </c>
      <c r="F26" s="1080"/>
      <c r="G26" s="28" t="b">
        <v>0</v>
      </c>
      <c r="H26" s="28">
        <f>IF(G26,1,0)</f>
        <v>0</v>
      </c>
      <c r="I26" s="30"/>
      <c r="J26" s="30"/>
      <c r="K26" s="30"/>
    </row>
    <row r="27" spans="1:11" s="26" customFormat="1" ht="45.75" customHeight="1" x14ac:dyDescent="0.25">
      <c r="A27" s="948" t="s">
        <v>239</v>
      </c>
      <c r="B27" s="949"/>
      <c r="C27" s="332"/>
      <c r="D27" s="386">
        <v>1</v>
      </c>
      <c r="E27" s="398">
        <f>H27</f>
        <v>0</v>
      </c>
      <c r="F27" s="1094"/>
      <c r="G27" s="28" t="b">
        <v>0</v>
      </c>
      <c r="H27" s="28">
        <f>IF(G27,1,0)</f>
        <v>0</v>
      </c>
      <c r="I27" s="28"/>
      <c r="J27" s="28"/>
      <c r="K27" s="28"/>
    </row>
    <row r="28" spans="1:11" s="41" customFormat="1" ht="24" customHeight="1" x14ac:dyDescent="0.25">
      <c r="A28" s="325">
        <v>4.3</v>
      </c>
      <c r="B28" s="326" t="s">
        <v>137</v>
      </c>
      <c r="C28" s="384" t="s">
        <v>66</v>
      </c>
      <c r="D28" s="384" t="s">
        <v>69</v>
      </c>
      <c r="E28" s="574" t="s">
        <v>53</v>
      </c>
      <c r="F28" s="327" t="s">
        <v>51</v>
      </c>
      <c r="G28" s="324"/>
      <c r="H28" s="324"/>
      <c r="I28" s="43"/>
      <c r="J28" s="43"/>
      <c r="K28" s="43"/>
    </row>
    <row r="29" spans="1:11" s="40" customFormat="1" x14ac:dyDescent="0.25">
      <c r="A29" s="328"/>
      <c r="B29" s="328"/>
      <c r="C29" s="329"/>
      <c r="D29" s="385">
        <v>8</v>
      </c>
      <c r="E29" s="576">
        <f>E30+E33+E36+E41</f>
        <v>0</v>
      </c>
      <c r="F29" s="330"/>
      <c r="G29" s="28"/>
      <c r="H29" s="28"/>
      <c r="I29" s="29"/>
      <c r="J29" s="29"/>
      <c r="K29" s="29"/>
    </row>
    <row r="30" spans="1:11" s="40" customFormat="1" x14ac:dyDescent="0.25">
      <c r="A30" s="389" t="s">
        <v>99</v>
      </c>
      <c r="B30" s="389" t="s">
        <v>22</v>
      </c>
      <c r="C30" s="390"/>
      <c r="D30" s="391">
        <v>2</v>
      </c>
      <c r="E30" s="572">
        <f>E31+E32</f>
        <v>0</v>
      </c>
      <c r="F30" s="709"/>
      <c r="G30" s="28"/>
      <c r="H30" s="28"/>
      <c r="I30" s="29"/>
      <c r="J30" s="29"/>
      <c r="K30" s="29"/>
    </row>
    <row r="31" spans="1:11" s="42" customFormat="1" ht="31.5" customHeight="1" x14ac:dyDescent="0.25">
      <c r="A31" s="1098" t="s">
        <v>240</v>
      </c>
      <c r="B31" s="1099"/>
      <c r="C31" s="332"/>
      <c r="D31" s="386">
        <v>1</v>
      </c>
      <c r="E31" s="398">
        <f>H31</f>
        <v>0</v>
      </c>
      <c r="F31" s="641"/>
      <c r="G31" s="28" t="b">
        <v>0</v>
      </c>
      <c r="H31" s="28">
        <f>IF(G31,1,0)</f>
        <v>0</v>
      </c>
      <c r="I31" s="30"/>
      <c r="J31" s="30"/>
      <c r="K31" s="30"/>
    </row>
    <row r="32" spans="1:11" s="42" customFormat="1" ht="47.25" customHeight="1" x14ac:dyDescent="0.25">
      <c r="A32" s="1098" t="s">
        <v>241</v>
      </c>
      <c r="B32" s="1099"/>
      <c r="C32" s="332"/>
      <c r="D32" s="386">
        <v>1</v>
      </c>
      <c r="E32" s="398">
        <f>H32</f>
        <v>0</v>
      </c>
      <c r="F32" s="641"/>
      <c r="G32" s="28" t="b">
        <v>0</v>
      </c>
      <c r="H32" s="28">
        <f>IF(G32,1,0)</f>
        <v>0</v>
      </c>
      <c r="I32" s="30"/>
      <c r="J32" s="30"/>
      <c r="K32" s="30"/>
    </row>
    <row r="33" spans="1:11" s="40" customFormat="1" ht="12.75" customHeight="1" x14ac:dyDescent="0.25">
      <c r="A33" s="389" t="s">
        <v>100</v>
      </c>
      <c r="B33" s="389" t="s">
        <v>24</v>
      </c>
      <c r="C33" s="390"/>
      <c r="D33" s="391">
        <v>1</v>
      </c>
      <c r="E33" s="572">
        <f>E34+E35</f>
        <v>0</v>
      </c>
      <c r="F33" s="394"/>
      <c r="G33" s="28"/>
      <c r="H33" s="28"/>
      <c r="I33" s="29"/>
      <c r="J33" s="29"/>
      <c r="K33" s="29"/>
    </row>
    <row r="34" spans="1:11" s="42" customFormat="1" ht="36" customHeight="1" x14ac:dyDescent="0.25">
      <c r="A34" s="1098" t="s">
        <v>242</v>
      </c>
      <c r="B34" s="1099"/>
      <c r="C34" s="332"/>
      <c r="D34" s="386">
        <v>0.5</v>
      </c>
      <c r="E34" s="398">
        <f>H34</f>
        <v>0</v>
      </c>
      <c r="F34" s="641"/>
      <c r="G34" s="26" t="b">
        <v>0</v>
      </c>
      <c r="H34" s="28">
        <f>IF(G34,0.5,0)</f>
        <v>0</v>
      </c>
      <c r="I34" s="286"/>
      <c r="J34" s="286"/>
      <c r="K34" s="30"/>
    </row>
    <row r="35" spans="1:11" s="42" customFormat="1" ht="39.75" customHeight="1" x14ac:dyDescent="0.25">
      <c r="A35" s="1100" t="s">
        <v>243</v>
      </c>
      <c r="B35" s="1101"/>
      <c r="C35" s="332"/>
      <c r="D35" s="386">
        <v>0.5</v>
      </c>
      <c r="E35" s="398">
        <f>H35</f>
        <v>0</v>
      </c>
      <c r="F35" s="641"/>
      <c r="G35" s="28" t="b">
        <v>0</v>
      </c>
      <c r="H35" s="28">
        <f>IF(G35,0.5,0)</f>
        <v>0</v>
      </c>
      <c r="I35" s="30"/>
      <c r="J35" s="30"/>
      <c r="K35" s="30"/>
    </row>
    <row r="36" spans="1:11" s="40" customFormat="1" ht="15" customHeight="1" x14ac:dyDescent="0.25">
      <c r="A36" s="389" t="s">
        <v>101</v>
      </c>
      <c r="B36" s="389" t="s">
        <v>61</v>
      </c>
      <c r="C36" s="390"/>
      <c r="D36" s="391">
        <v>3</v>
      </c>
      <c r="E36" s="572">
        <f>MIN(3,SUM(E37:E40))</f>
        <v>0</v>
      </c>
      <c r="F36" s="394"/>
      <c r="G36" s="28"/>
      <c r="H36" s="28"/>
      <c r="I36" s="29"/>
      <c r="J36" s="29"/>
      <c r="K36" s="29"/>
    </row>
    <row r="37" spans="1:11" s="40" customFormat="1" ht="24.75" customHeight="1" x14ac:dyDescent="0.25">
      <c r="A37" s="948" t="s">
        <v>244</v>
      </c>
      <c r="B37" s="949"/>
      <c r="C37" s="332"/>
      <c r="D37" s="386">
        <v>0.5</v>
      </c>
      <c r="E37" s="366">
        <f>H37</f>
        <v>0</v>
      </c>
      <c r="F37" s="708"/>
      <c r="G37" s="28" t="b">
        <v>0</v>
      </c>
      <c r="H37" s="28">
        <f>IF(G37,0.5,0)</f>
        <v>0</v>
      </c>
      <c r="I37" s="29"/>
      <c r="J37" s="29"/>
      <c r="K37" s="29"/>
    </row>
    <row r="38" spans="1:11" s="40" customFormat="1" ht="24.75" customHeight="1" x14ac:dyDescent="0.25">
      <c r="A38" s="948" t="s">
        <v>245</v>
      </c>
      <c r="B38" s="1073"/>
      <c r="C38" s="332"/>
      <c r="D38" s="386">
        <v>1</v>
      </c>
      <c r="E38" s="366">
        <f>H38</f>
        <v>0</v>
      </c>
      <c r="F38" s="708"/>
      <c r="G38" s="28" t="b">
        <v>0</v>
      </c>
      <c r="H38" s="28">
        <f>IF(G38,1,0)</f>
        <v>0</v>
      </c>
      <c r="I38" s="29"/>
      <c r="J38" s="29"/>
      <c r="K38" s="29"/>
    </row>
    <row r="39" spans="1:11" s="40" customFormat="1" ht="24.75" customHeight="1" x14ac:dyDescent="0.25">
      <c r="A39" s="948" t="s">
        <v>246</v>
      </c>
      <c r="B39" s="1073"/>
      <c r="C39" s="332"/>
      <c r="D39" s="386">
        <v>0.5</v>
      </c>
      <c r="E39" s="366">
        <f>H39</f>
        <v>0</v>
      </c>
      <c r="F39" s="708"/>
      <c r="G39" s="28" t="b">
        <v>0</v>
      </c>
      <c r="H39" s="28">
        <f>IF(G39,0.5,0)</f>
        <v>0</v>
      </c>
      <c r="I39" s="29"/>
      <c r="J39" s="29"/>
      <c r="K39" s="29"/>
    </row>
    <row r="40" spans="1:11" s="42" customFormat="1" ht="26.25" customHeight="1" x14ac:dyDescent="0.25">
      <c r="A40" s="948" t="s">
        <v>438</v>
      </c>
      <c r="B40" s="949"/>
      <c r="C40" s="332"/>
      <c r="D40" s="386">
        <v>1</v>
      </c>
      <c r="E40" s="366">
        <f>H40</f>
        <v>0</v>
      </c>
      <c r="F40" s="707"/>
      <c r="G40" s="28" t="b">
        <v>0</v>
      </c>
      <c r="H40" s="28">
        <f>IF(G40,1,0)</f>
        <v>0</v>
      </c>
      <c r="I40" s="30"/>
      <c r="J40" s="30"/>
      <c r="K40" s="30"/>
    </row>
    <row r="41" spans="1:11" s="40" customFormat="1" ht="12.75" customHeight="1" x14ac:dyDescent="0.25">
      <c r="A41" s="389" t="s">
        <v>102</v>
      </c>
      <c r="B41" s="389" t="s">
        <v>28</v>
      </c>
      <c r="C41" s="390"/>
      <c r="D41" s="395">
        <v>2</v>
      </c>
      <c r="E41" s="573">
        <f>H42</f>
        <v>0</v>
      </c>
      <c r="F41" s="549"/>
      <c r="G41" s="28"/>
      <c r="H41" s="28"/>
      <c r="I41" s="29"/>
      <c r="J41" s="29"/>
      <c r="K41" s="29"/>
    </row>
    <row r="42" spans="1:11" s="26" customFormat="1" ht="33.75" customHeight="1" x14ac:dyDescent="0.25">
      <c r="A42" s="950" t="s">
        <v>439</v>
      </c>
      <c r="B42" s="951"/>
      <c r="C42" s="334"/>
      <c r="D42" s="693"/>
      <c r="E42" s="693"/>
      <c r="F42" s="706"/>
      <c r="G42" s="28" t="b">
        <v>0</v>
      </c>
      <c r="H42" s="28">
        <f>IF(G42,2,0)</f>
        <v>0</v>
      </c>
      <c r="I42" s="28"/>
      <c r="J42" s="28"/>
      <c r="K42" s="28"/>
    </row>
    <row r="43" spans="1:11" s="110" customFormat="1" ht="14" x14ac:dyDescent="0.3">
      <c r="A43" s="335" t="s">
        <v>62</v>
      </c>
      <c r="B43" s="550"/>
      <c r="C43" s="551"/>
      <c r="D43" s="552"/>
      <c r="E43" s="571">
        <f>SUM(E3,E17,E29)</f>
        <v>0</v>
      </c>
      <c r="F43" s="553"/>
      <c r="G43" s="111"/>
      <c r="H43" s="111"/>
      <c r="I43" s="111"/>
      <c r="J43" s="111"/>
      <c r="K43" s="111"/>
    </row>
    <row r="44" spans="1:11" ht="13" customHeight="1" x14ac:dyDescent="0.25">
      <c r="A44" s="1102" t="s">
        <v>57</v>
      </c>
      <c r="B44" s="1103"/>
      <c r="C44" s="1078"/>
      <c r="D44" s="1078"/>
      <c r="E44" s="1078"/>
      <c r="F44" s="1079"/>
    </row>
    <row r="45" spans="1:11" x14ac:dyDescent="0.25">
      <c r="A45" s="1064"/>
      <c r="B45" s="1065"/>
      <c r="C45" s="1065"/>
      <c r="D45" s="1065"/>
      <c r="E45" s="1065"/>
      <c r="F45" s="1066"/>
    </row>
    <row r="46" spans="1:11" x14ac:dyDescent="0.25">
      <c r="A46" s="1064"/>
      <c r="B46" s="1065"/>
      <c r="C46" s="1065"/>
      <c r="D46" s="1065"/>
      <c r="E46" s="1065"/>
      <c r="F46" s="1066"/>
    </row>
    <row r="47" spans="1:11" x14ac:dyDescent="0.25">
      <c r="A47" s="1064"/>
      <c r="B47" s="1065"/>
      <c r="C47" s="1065"/>
      <c r="D47" s="1065"/>
      <c r="E47" s="1065"/>
      <c r="F47" s="1066"/>
    </row>
    <row r="48" spans="1:11" x14ac:dyDescent="0.25">
      <c r="A48" s="1067"/>
      <c r="B48" s="1068"/>
      <c r="C48" s="1068"/>
      <c r="D48" s="1068"/>
      <c r="E48" s="1068"/>
      <c r="F48" s="1069"/>
    </row>
  </sheetData>
  <sheetProtection algorithmName="SHA-512" hashValue="ldBqSYWoD0++AIQf7Ug+RXLOdAo1Hhx5RcH/qP3b3iLHqyEJFAEfKWnA/Ctyb1Jx6+BPJi5htyKThVqVSry8FQ==" saltValue="LGsAIOB2gfsZ9dd36c6rFg==" spinCount="100000" sheet="1" objects="1" scenarios="1" selectLockedCells="1"/>
  <mergeCells count="30">
    <mergeCell ref="F8:F9"/>
    <mergeCell ref="F10:F11"/>
    <mergeCell ref="A45:F48"/>
    <mergeCell ref="A42:B42"/>
    <mergeCell ref="A34:B34"/>
    <mergeCell ref="A35:B35"/>
    <mergeCell ref="A31:B31"/>
    <mergeCell ref="A15:B15"/>
    <mergeCell ref="A14:B14"/>
    <mergeCell ref="A20:B20"/>
    <mergeCell ref="A11:B11"/>
    <mergeCell ref="A13:B13"/>
    <mergeCell ref="A23:B23"/>
    <mergeCell ref="F26:F27"/>
    <mergeCell ref="A25:B25"/>
    <mergeCell ref="A19:B19"/>
    <mergeCell ref="A5:B5"/>
    <mergeCell ref="A6:B6"/>
    <mergeCell ref="A8:B8"/>
    <mergeCell ref="A9:B9"/>
    <mergeCell ref="A10:B10"/>
    <mergeCell ref="A21:B21"/>
    <mergeCell ref="A26:B26"/>
    <mergeCell ref="A27:B27"/>
    <mergeCell ref="A32:B32"/>
    <mergeCell ref="A44:F44"/>
    <mergeCell ref="A40:B40"/>
    <mergeCell ref="A37:B37"/>
    <mergeCell ref="A38:B38"/>
    <mergeCell ref="A39:B39"/>
  </mergeCells>
  <pageMargins left="0.39370078740157483" right="0.39370078740157483" top="0.31496062992125984" bottom="0.31496062992125984" header="0.31496062992125984" footer="0.23622047244094491"/>
  <pageSetup orientation="portrait" r:id="rId1"/>
  <headerFooter>
    <oddFooter>&amp;RPage &amp;P</oddFooter>
  </headerFooter>
  <rowBreaks count="1" manualBreakCount="1">
    <brk id="27"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207" r:id="rId4" name="Check Box 15">
              <controlPr locked="0" defaultSize="0" autoFill="0" autoLine="0" autoPict="0">
                <anchor moveWithCells="1">
                  <from>
                    <xdr:col>2</xdr:col>
                    <xdr:colOff>152400</xdr:colOff>
                    <xdr:row>5</xdr:row>
                    <xdr:rowOff>88900</xdr:rowOff>
                  </from>
                  <to>
                    <xdr:col>2</xdr:col>
                    <xdr:colOff>361950</xdr:colOff>
                    <xdr:row>5</xdr:row>
                    <xdr:rowOff>317500</xdr:rowOff>
                  </to>
                </anchor>
              </controlPr>
            </control>
          </mc:Choice>
        </mc:AlternateContent>
        <mc:AlternateContent xmlns:mc="http://schemas.openxmlformats.org/markup-compatibility/2006">
          <mc:Choice Requires="x14">
            <control shapeId="8211" r:id="rId5" name="Check Box 19">
              <controlPr locked="0" defaultSize="0" autoFill="0" autoLine="0" autoPict="0">
                <anchor moveWithCells="1">
                  <from>
                    <xdr:col>2</xdr:col>
                    <xdr:colOff>146050</xdr:colOff>
                    <xdr:row>8</xdr:row>
                    <xdr:rowOff>76200</xdr:rowOff>
                  </from>
                  <to>
                    <xdr:col>2</xdr:col>
                    <xdr:colOff>374650</xdr:colOff>
                    <xdr:row>8</xdr:row>
                    <xdr:rowOff>298450</xdr:rowOff>
                  </to>
                </anchor>
              </controlPr>
            </control>
          </mc:Choice>
        </mc:AlternateContent>
        <mc:AlternateContent xmlns:mc="http://schemas.openxmlformats.org/markup-compatibility/2006">
          <mc:Choice Requires="x14">
            <control shapeId="8213" r:id="rId6" name="Check Box 21">
              <controlPr locked="0" defaultSize="0" autoFill="0" autoLine="0" autoPict="0">
                <anchor moveWithCells="1">
                  <from>
                    <xdr:col>2</xdr:col>
                    <xdr:colOff>133350</xdr:colOff>
                    <xdr:row>8</xdr:row>
                    <xdr:rowOff>476250</xdr:rowOff>
                  </from>
                  <to>
                    <xdr:col>2</xdr:col>
                    <xdr:colOff>355600</xdr:colOff>
                    <xdr:row>8</xdr:row>
                    <xdr:rowOff>698500</xdr:rowOff>
                  </to>
                </anchor>
              </controlPr>
            </control>
          </mc:Choice>
        </mc:AlternateContent>
        <mc:AlternateContent xmlns:mc="http://schemas.openxmlformats.org/markup-compatibility/2006">
          <mc:Choice Requires="x14">
            <control shapeId="8214" r:id="rId7" name="Check Box 22">
              <controlPr locked="0" defaultSize="0" autoFill="0" autoLine="0" autoPict="0">
                <anchor moveWithCells="1">
                  <from>
                    <xdr:col>2</xdr:col>
                    <xdr:colOff>146050</xdr:colOff>
                    <xdr:row>10</xdr:row>
                    <xdr:rowOff>57150</xdr:rowOff>
                  </from>
                  <to>
                    <xdr:col>2</xdr:col>
                    <xdr:colOff>381000</xdr:colOff>
                    <xdr:row>10</xdr:row>
                    <xdr:rowOff>260350</xdr:rowOff>
                  </to>
                </anchor>
              </controlPr>
            </control>
          </mc:Choice>
        </mc:AlternateContent>
        <mc:AlternateContent xmlns:mc="http://schemas.openxmlformats.org/markup-compatibility/2006">
          <mc:Choice Requires="x14">
            <control shapeId="8215" r:id="rId8" name="Check Box 23">
              <controlPr locked="0" defaultSize="0" autoFill="0" autoLine="0" autoPict="0">
                <anchor moveWithCells="1">
                  <from>
                    <xdr:col>2</xdr:col>
                    <xdr:colOff>146050</xdr:colOff>
                    <xdr:row>10</xdr:row>
                    <xdr:rowOff>488950</xdr:rowOff>
                  </from>
                  <to>
                    <xdr:col>2</xdr:col>
                    <xdr:colOff>361950</xdr:colOff>
                    <xdr:row>10</xdr:row>
                    <xdr:rowOff>603250</xdr:rowOff>
                  </to>
                </anchor>
              </controlPr>
            </control>
          </mc:Choice>
        </mc:AlternateContent>
        <mc:AlternateContent xmlns:mc="http://schemas.openxmlformats.org/markup-compatibility/2006">
          <mc:Choice Requires="x14">
            <control shapeId="8218" r:id="rId9" name="Check Box 26">
              <controlPr locked="0" defaultSize="0" autoFill="0" autoLine="0" autoPict="0">
                <anchor moveWithCells="1">
                  <from>
                    <xdr:col>2</xdr:col>
                    <xdr:colOff>146050</xdr:colOff>
                    <xdr:row>12</xdr:row>
                    <xdr:rowOff>266700</xdr:rowOff>
                  </from>
                  <to>
                    <xdr:col>2</xdr:col>
                    <xdr:colOff>361950</xdr:colOff>
                    <xdr:row>12</xdr:row>
                    <xdr:rowOff>476250</xdr:rowOff>
                  </to>
                </anchor>
              </controlPr>
            </control>
          </mc:Choice>
        </mc:AlternateContent>
        <mc:AlternateContent xmlns:mc="http://schemas.openxmlformats.org/markup-compatibility/2006">
          <mc:Choice Requires="x14">
            <control shapeId="8230" r:id="rId10" name="Check Box 38">
              <controlPr locked="0" defaultSize="0" autoFill="0" autoLine="0" autoPict="0">
                <anchor moveWithCells="1">
                  <from>
                    <xdr:col>2</xdr:col>
                    <xdr:colOff>146050</xdr:colOff>
                    <xdr:row>19</xdr:row>
                    <xdr:rowOff>793750</xdr:rowOff>
                  </from>
                  <to>
                    <xdr:col>2</xdr:col>
                    <xdr:colOff>361950</xdr:colOff>
                    <xdr:row>21</xdr:row>
                    <xdr:rowOff>12700</xdr:rowOff>
                  </to>
                </anchor>
              </controlPr>
            </control>
          </mc:Choice>
        </mc:AlternateContent>
        <mc:AlternateContent xmlns:mc="http://schemas.openxmlformats.org/markup-compatibility/2006">
          <mc:Choice Requires="x14">
            <control shapeId="8239" r:id="rId11" name="Check Box 47">
              <controlPr locked="0" defaultSize="0" autoFill="0" autoLine="0" autoPict="0">
                <anchor moveWithCells="1">
                  <from>
                    <xdr:col>2</xdr:col>
                    <xdr:colOff>133350</xdr:colOff>
                    <xdr:row>26</xdr:row>
                    <xdr:rowOff>133350</xdr:rowOff>
                  </from>
                  <to>
                    <xdr:col>2</xdr:col>
                    <xdr:colOff>361950</xdr:colOff>
                    <xdr:row>26</xdr:row>
                    <xdr:rowOff>361950</xdr:rowOff>
                  </to>
                </anchor>
              </controlPr>
            </control>
          </mc:Choice>
        </mc:AlternateContent>
        <mc:AlternateContent xmlns:mc="http://schemas.openxmlformats.org/markup-compatibility/2006">
          <mc:Choice Requires="x14">
            <control shapeId="8255" r:id="rId12" name="Check Box 63">
              <controlPr locked="0" defaultSize="0" autoFill="0" autoLine="0" autoPict="0">
                <anchor moveWithCells="1">
                  <from>
                    <xdr:col>2</xdr:col>
                    <xdr:colOff>127000</xdr:colOff>
                    <xdr:row>41</xdr:row>
                    <xdr:rowOff>69850</xdr:rowOff>
                  </from>
                  <to>
                    <xdr:col>2</xdr:col>
                    <xdr:colOff>355600</xdr:colOff>
                    <xdr:row>41</xdr:row>
                    <xdr:rowOff>285750</xdr:rowOff>
                  </to>
                </anchor>
              </controlPr>
            </control>
          </mc:Choice>
        </mc:AlternateContent>
        <mc:AlternateContent xmlns:mc="http://schemas.openxmlformats.org/markup-compatibility/2006">
          <mc:Choice Requires="x14">
            <control shapeId="8285" r:id="rId13" name="Check Box 93">
              <controlPr locked="0" defaultSize="0" autoFill="0" autoLine="0" autoPict="0">
                <anchor moveWithCells="1">
                  <from>
                    <xdr:col>2</xdr:col>
                    <xdr:colOff>152400</xdr:colOff>
                    <xdr:row>4</xdr:row>
                    <xdr:rowOff>152400</xdr:rowOff>
                  </from>
                  <to>
                    <xdr:col>2</xdr:col>
                    <xdr:colOff>336550</xdr:colOff>
                    <xdr:row>4</xdr:row>
                    <xdr:rowOff>298450</xdr:rowOff>
                  </to>
                </anchor>
              </controlPr>
            </control>
          </mc:Choice>
        </mc:AlternateContent>
        <mc:AlternateContent xmlns:mc="http://schemas.openxmlformats.org/markup-compatibility/2006">
          <mc:Choice Requires="x14">
            <control shapeId="8238" r:id="rId14" name="Check Box 46">
              <controlPr locked="0" defaultSize="0" autoFill="0" autoLine="0" autoPict="0">
                <anchor moveWithCells="1">
                  <from>
                    <xdr:col>2</xdr:col>
                    <xdr:colOff>146050</xdr:colOff>
                    <xdr:row>25</xdr:row>
                    <xdr:rowOff>38100</xdr:rowOff>
                  </from>
                  <to>
                    <xdr:col>2</xdr:col>
                    <xdr:colOff>374650</xdr:colOff>
                    <xdr:row>25</xdr:row>
                    <xdr:rowOff>266700</xdr:rowOff>
                  </to>
                </anchor>
              </controlPr>
            </control>
          </mc:Choice>
        </mc:AlternateContent>
        <mc:AlternateContent xmlns:mc="http://schemas.openxmlformats.org/markup-compatibility/2006">
          <mc:Choice Requires="x14">
            <control shapeId="8323" r:id="rId15" name="Check Box 131">
              <controlPr locked="0" defaultSize="0" autoFill="0" autoLine="0" autoPict="0">
                <anchor moveWithCells="1">
                  <from>
                    <xdr:col>2</xdr:col>
                    <xdr:colOff>146050</xdr:colOff>
                    <xdr:row>13</xdr:row>
                    <xdr:rowOff>133350</xdr:rowOff>
                  </from>
                  <to>
                    <xdr:col>2</xdr:col>
                    <xdr:colOff>400050</xdr:colOff>
                    <xdr:row>13</xdr:row>
                    <xdr:rowOff>355600</xdr:rowOff>
                  </to>
                </anchor>
              </controlPr>
            </control>
          </mc:Choice>
        </mc:AlternateContent>
        <mc:AlternateContent xmlns:mc="http://schemas.openxmlformats.org/markup-compatibility/2006">
          <mc:Choice Requires="x14">
            <control shapeId="8324" r:id="rId16" name="Check Box 132">
              <controlPr locked="0" defaultSize="0" autoFill="0" autoLine="0" autoPict="0">
                <anchor moveWithCells="1">
                  <from>
                    <xdr:col>2</xdr:col>
                    <xdr:colOff>146050</xdr:colOff>
                    <xdr:row>14</xdr:row>
                    <xdr:rowOff>76200</xdr:rowOff>
                  </from>
                  <to>
                    <xdr:col>2</xdr:col>
                    <xdr:colOff>374650</xdr:colOff>
                    <xdr:row>14</xdr:row>
                    <xdr:rowOff>298450</xdr:rowOff>
                  </to>
                </anchor>
              </controlPr>
            </control>
          </mc:Choice>
        </mc:AlternateContent>
        <mc:AlternateContent xmlns:mc="http://schemas.openxmlformats.org/markup-compatibility/2006">
          <mc:Choice Requires="x14">
            <control shapeId="8326" r:id="rId17" name="Check Box 134">
              <controlPr locked="0" defaultSize="0" autoFill="0" autoLine="0" autoPict="0">
                <anchor moveWithCells="1">
                  <from>
                    <xdr:col>2</xdr:col>
                    <xdr:colOff>146050</xdr:colOff>
                    <xdr:row>19</xdr:row>
                    <xdr:rowOff>133350</xdr:rowOff>
                  </from>
                  <to>
                    <xdr:col>2</xdr:col>
                    <xdr:colOff>336550</xdr:colOff>
                    <xdr:row>19</xdr:row>
                    <xdr:rowOff>361950</xdr:rowOff>
                  </to>
                </anchor>
              </controlPr>
            </control>
          </mc:Choice>
        </mc:AlternateContent>
        <mc:AlternateContent xmlns:mc="http://schemas.openxmlformats.org/markup-compatibility/2006">
          <mc:Choice Requires="x14">
            <control shapeId="8327" r:id="rId18" name="Check Box 135">
              <controlPr locked="0" defaultSize="0" autoFill="0" autoLine="0" autoPict="0">
                <anchor moveWithCells="1">
                  <from>
                    <xdr:col>2</xdr:col>
                    <xdr:colOff>146050</xdr:colOff>
                    <xdr:row>19</xdr:row>
                    <xdr:rowOff>419100</xdr:rowOff>
                  </from>
                  <to>
                    <xdr:col>2</xdr:col>
                    <xdr:colOff>374650</xdr:colOff>
                    <xdr:row>19</xdr:row>
                    <xdr:rowOff>679450</xdr:rowOff>
                  </to>
                </anchor>
              </controlPr>
            </control>
          </mc:Choice>
        </mc:AlternateContent>
        <mc:AlternateContent xmlns:mc="http://schemas.openxmlformats.org/markup-compatibility/2006">
          <mc:Choice Requires="x14">
            <control shapeId="8329" r:id="rId19" name="Check Box 137">
              <controlPr locked="0" defaultSize="0" autoFill="0" autoLine="0" autoPict="0">
                <anchor moveWithCells="1">
                  <from>
                    <xdr:col>2</xdr:col>
                    <xdr:colOff>146050</xdr:colOff>
                    <xdr:row>22</xdr:row>
                    <xdr:rowOff>95250</xdr:rowOff>
                  </from>
                  <to>
                    <xdr:col>2</xdr:col>
                    <xdr:colOff>374650</xdr:colOff>
                    <xdr:row>22</xdr:row>
                    <xdr:rowOff>317500</xdr:rowOff>
                  </to>
                </anchor>
              </controlPr>
            </control>
          </mc:Choice>
        </mc:AlternateContent>
        <mc:AlternateContent xmlns:mc="http://schemas.openxmlformats.org/markup-compatibility/2006">
          <mc:Choice Requires="x14">
            <control shapeId="8331" r:id="rId20" name="Check Box 139">
              <controlPr locked="0" defaultSize="0" autoFill="0" autoLine="0" autoPict="0">
                <anchor moveWithCells="1">
                  <from>
                    <xdr:col>2</xdr:col>
                    <xdr:colOff>146050</xdr:colOff>
                    <xdr:row>24</xdr:row>
                    <xdr:rowOff>76200</xdr:rowOff>
                  </from>
                  <to>
                    <xdr:col>2</xdr:col>
                    <xdr:colOff>374650</xdr:colOff>
                    <xdr:row>24</xdr:row>
                    <xdr:rowOff>304800</xdr:rowOff>
                  </to>
                </anchor>
              </controlPr>
            </control>
          </mc:Choice>
        </mc:AlternateContent>
        <mc:AlternateContent xmlns:mc="http://schemas.openxmlformats.org/markup-compatibility/2006">
          <mc:Choice Requires="x14">
            <control shapeId="8333" r:id="rId21" name="Check Box 141">
              <controlPr locked="0" defaultSize="0" autoFill="0" autoLine="0" autoPict="0">
                <anchor moveWithCells="1">
                  <from>
                    <xdr:col>2</xdr:col>
                    <xdr:colOff>133350</xdr:colOff>
                    <xdr:row>30</xdr:row>
                    <xdr:rowOff>57150</xdr:rowOff>
                  </from>
                  <to>
                    <xdr:col>2</xdr:col>
                    <xdr:colOff>323850</xdr:colOff>
                    <xdr:row>30</xdr:row>
                    <xdr:rowOff>285750</xdr:rowOff>
                  </to>
                </anchor>
              </controlPr>
            </control>
          </mc:Choice>
        </mc:AlternateContent>
        <mc:AlternateContent xmlns:mc="http://schemas.openxmlformats.org/markup-compatibility/2006">
          <mc:Choice Requires="x14">
            <control shapeId="8334" r:id="rId22" name="Check Box 142">
              <controlPr locked="0" defaultSize="0" autoFill="0" autoLine="0" autoPict="0">
                <anchor moveWithCells="1">
                  <from>
                    <xdr:col>2</xdr:col>
                    <xdr:colOff>133350</xdr:colOff>
                    <xdr:row>31</xdr:row>
                    <xdr:rowOff>247650</xdr:rowOff>
                  </from>
                  <to>
                    <xdr:col>2</xdr:col>
                    <xdr:colOff>355600</xdr:colOff>
                    <xdr:row>31</xdr:row>
                    <xdr:rowOff>438150</xdr:rowOff>
                  </to>
                </anchor>
              </controlPr>
            </control>
          </mc:Choice>
        </mc:AlternateContent>
        <mc:AlternateContent xmlns:mc="http://schemas.openxmlformats.org/markup-compatibility/2006">
          <mc:Choice Requires="x14">
            <control shapeId="8337" r:id="rId23" name="Check Box 145">
              <controlPr locked="0" defaultSize="0" autoFill="0" autoLine="0" autoPict="0">
                <anchor moveWithCells="1">
                  <from>
                    <xdr:col>2</xdr:col>
                    <xdr:colOff>127000</xdr:colOff>
                    <xdr:row>33</xdr:row>
                    <xdr:rowOff>57150</xdr:rowOff>
                  </from>
                  <to>
                    <xdr:col>2</xdr:col>
                    <xdr:colOff>361950</xdr:colOff>
                    <xdr:row>33</xdr:row>
                    <xdr:rowOff>285750</xdr:rowOff>
                  </to>
                </anchor>
              </controlPr>
            </control>
          </mc:Choice>
        </mc:AlternateContent>
        <mc:AlternateContent xmlns:mc="http://schemas.openxmlformats.org/markup-compatibility/2006">
          <mc:Choice Requires="x14">
            <control shapeId="8338" r:id="rId24" name="Check Box 146">
              <controlPr locked="0" defaultSize="0" autoFill="0" autoLine="0" autoPict="0">
                <anchor moveWithCells="1">
                  <from>
                    <xdr:col>2</xdr:col>
                    <xdr:colOff>127000</xdr:colOff>
                    <xdr:row>34</xdr:row>
                    <xdr:rowOff>146050</xdr:rowOff>
                  </from>
                  <to>
                    <xdr:col>2</xdr:col>
                    <xdr:colOff>355600</xdr:colOff>
                    <xdr:row>34</xdr:row>
                    <xdr:rowOff>374650</xdr:rowOff>
                  </to>
                </anchor>
              </controlPr>
            </control>
          </mc:Choice>
        </mc:AlternateContent>
        <mc:AlternateContent xmlns:mc="http://schemas.openxmlformats.org/markup-compatibility/2006">
          <mc:Choice Requires="x14">
            <control shapeId="8342" r:id="rId25" name="Check Box 150">
              <controlPr locked="0" defaultSize="0" autoFill="0" autoLine="0" autoPict="0">
                <anchor moveWithCells="1">
                  <from>
                    <xdr:col>2</xdr:col>
                    <xdr:colOff>127000</xdr:colOff>
                    <xdr:row>36</xdr:row>
                    <xdr:rowOff>50800</xdr:rowOff>
                  </from>
                  <to>
                    <xdr:col>2</xdr:col>
                    <xdr:colOff>374650</xdr:colOff>
                    <xdr:row>36</xdr:row>
                    <xdr:rowOff>279400</xdr:rowOff>
                  </to>
                </anchor>
              </controlPr>
            </control>
          </mc:Choice>
        </mc:AlternateContent>
        <mc:AlternateContent xmlns:mc="http://schemas.openxmlformats.org/markup-compatibility/2006">
          <mc:Choice Requires="x14">
            <control shapeId="8343" r:id="rId26" name="Check Box 151">
              <controlPr locked="0" defaultSize="0" autoFill="0" autoLine="0" autoPict="0">
                <anchor moveWithCells="1">
                  <from>
                    <xdr:col>2</xdr:col>
                    <xdr:colOff>127000</xdr:colOff>
                    <xdr:row>37</xdr:row>
                    <xdr:rowOff>38100</xdr:rowOff>
                  </from>
                  <to>
                    <xdr:col>2</xdr:col>
                    <xdr:colOff>361950</xdr:colOff>
                    <xdr:row>37</xdr:row>
                    <xdr:rowOff>266700</xdr:rowOff>
                  </to>
                </anchor>
              </controlPr>
            </control>
          </mc:Choice>
        </mc:AlternateContent>
        <mc:AlternateContent xmlns:mc="http://schemas.openxmlformats.org/markup-compatibility/2006">
          <mc:Choice Requires="x14">
            <control shapeId="8344" r:id="rId27" name="Check Box 152">
              <controlPr locked="0" defaultSize="0" autoFill="0" autoLine="0" autoPict="0">
                <anchor moveWithCells="1">
                  <from>
                    <xdr:col>2</xdr:col>
                    <xdr:colOff>127000</xdr:colOff>
                    <xdr:row>38</xdr:row>
                    <xdr:rowOff>38100</xdr:rowOff>
                  </from>
                  <to>
                    <xdr:col>2</xdr:col>
                    <xdr:colOff>355600</xdr:colOff>
                    <xdr:row>38</xdr:row>
                    <xdr:rowOff>266700</xdr:rowOff>
                  </to>
                </anchor>
              </controlPr>
            </control>
          </mc:Choice>
        </mc:AlternateContent>
        <mc:AlternateContent xmlns:mc="http://schemas.openxmlformats.org/markup-compatibility/2006">
          <mc:Choice Requires="x14">
            <control shapeId="8345" r:id="rId28" name="Check Box 153">
              <controlPr locked="0" defaultSize="0" autoFill="0" autoLine="0" autoPict="0">
                <anchor moveWithCells="1">
                  <from>
                    <xdr:col>2</xdr:col>
                    <xdr:colOff>127000</xdr:colOff>
                    <xdr:row>39</xdr:row>
                    <xdr:rowOff>38100</xdr:rowOff>
                  </from>
                  <to>
                    <xdr:col>2</xdr:col>
                    <xdr:colOff>361950</xdr:colOff>
                    <xdr:row>39</xdr:row>
                    <xdr:rowOff>260350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A72"/>
  <sheetViews>
    <sheetView view="pageBreakPreview" zoomScale="70" zoomScaleNormal="100" zoomScaleSheetLayoutView="70" zoomScalePageLayoutView="120" workbookViewId="0">
      <selection activeCell="A68" sqref="A68:F72"/>
    </sheetView>
  </sheetViews>
  <sheetFormatPr defaultColWidth="0" defaultRowHeight="12.5" zeroHeight="1" x14ac:dyDescent="0.25"/>
  <cols>
    <col min="1" max="1" width="6" style="358" customWidth="1"/>
    <col min="2" max="2" width="45.7265625" style="358" customWidth="1"/>
    <col min="3" max="3" width="8" style="84" customWidth="1"/>
    <col min="4" max="4" width="10.1796875" style="382" customWidth="1"/>
    <col min="5" max="5" width="9" style="382" customWidth="1"/>
    <col min="6" max="6" width="12.7265625" style="358" customWidth="1"/>
    <col min="7" max="7" width="0.1796875" style="27" customWidth="1"/>
    <col min="8" max="8" width="6.453125" style="86" hidden="1" customWidth="1"/>
    <col min="9" max="9" width="10.54296875" style="27" hidden="1" customWidth="1"/>
    <col min="10" max="12" width="3.453125" style="27" hidden="1" customWidth="1"/>
    <col min="13" max="13" width="6.453125" style="27" hidden="1" customWidth="1"/>
    <col min="14" max="16384" width="3.453125" style="27" hidden="1"/>
  </cols>
  <sheetData>
    <row r="1" spans="1:27" x14ac:dyDescent="0.25">
      <c r="A1" s="554" t="s">
        <v>402</v>
      </c>
      <c r="B1" s="555"/>
      <c r="C1" s="556"/>
      <c r="D1" s="557"/>
      <c r="E1" s="557"/>
      <c r="F1" s="558"/>
    </row>
    <row r="2" spans="1:27" s="44" customFormat="1" ht="26.25" customHeight="1" x14ac:dyDescent="0.25">
      <c r="A2" s="342">
        <v>5.0999999999999996</v>
      </c>
      <c r="B2" s="343" t="s">
        <v>443</v>
      </c>
      <c r="C2" s="368" t="s">
        <v>264</v>
      </c>
      <c r="D2" s="362" t="s">
        <v>69</v>
      </c>
      <c r="E2" s="362" t="s">
        <v>53</v>
      </c>
      <c r="F2" s="344" t="s">
        <v>51</v>
      </c>
      <c r="H2" s="87"/>
    </row>
    <row r="3" spans="1:27" s="45" customFormat="1" x14ac:dyDescent="0.25">
      <c r="A3" s="753"/>
      <c r="B3" s="754"/>
      <c r="C3" s="755"/>
      <c r="D3" s="756">
        <v>15</v>
      </c>
      <c r="E3" s="756">
        <f>MIN(15,E4+E16+E22+E34+E41)</f>
        <v>0</v>
      </c>
      <c r="F3" s="757"/>
      <c r="H3" s="88"/>
    </row>
    <row r="4" spans="1:27" s="45" customFormat="1" x14ac:dyDescent="0.25">
      <c r="A4" s="758" t="s">
        <v>247</v>
      </c>
      <c r="B4" s="758" t="s">
        <v>248</v>
      </c>
      <c r="C4" s="759"/>
      <c r="D4" s="760"/>
      <c r="E4" s="760">
        <f>SUM(E5:E14)</f>
        <v>0</v>
      </c>
      <c r="F4" s="761"/>
      <c r="H4" s="88"/>
    </row>
    <row r="5" spans="1:27" ht="27" customHeight="1" x14ac:dyDescent="0.25">
      <c r="A5" s="1167" t="s">
        <v>249</v>
      </c>
      <c r="B5" s="1168"/>
      <c r="C5" s="370"/>
      <c r="D5" s="363">
        <v>2</v>
      </c>
      <c r="E5" s="363">
        <f>G5</f>
        <v>0</v>
      </c>
      <c r="F5" s="625"/>
      <c r="G5" s="86">
        <f>IF(OR(G6,G7,G8),2,0)</f>
        <v>0</v>
      </c>
      <c r="J5" s="27">
        <f>MIN(2,(IF(G6,1,0)+IF(G7,1,0)+IF(G8,1,0)))</f>
        <v>0</v>
      </c>
    </row>
    <row r="6" spans="1:27" ht="16.5" customHeight="1" x14ac:dyDescent="0.25">
      <c r="A6" s="1184" t="s">
        <v>250</v>
      </c>
      <c r="B6" s="1185"/>
      <c r="C6" s="371"/>
      <c r="D6" s="364"/>
      <c r="E6" s="364"/>
      <c r="F6" s="626"/>
      <c r="G6" s="27" t="b">
        <v>0</v>
      </c>
    </row>
    <row r="7" spans="1:27" ht="16.5" customHeight="1" x14ac:dyDescent="0.25">
      <c r="A7" s="1184" t="s">
        <v>251</v>
      </c>
      <c r="B7" s="1186"/>
      <c r="C7" s="371"/>
      <c r="D7" s="364"/>
      <c r="E7" s="364"/>
      <c r="F7" s="626"/>
      <c r="G7" s="27" t="b">
        <v>0</v>
      </c>
    </row>
    <row r="8" spans="1:27" ht="16.5" customHeight="1" x14ac:dyDescent="0.25">
      <c r="A8" s="1182" t="s">
        <v>252</v>
      </c>
      <c r="B8" s="1183"/>
      <c r="C8" s="372"/>
      <c r="D8" s="365"/>
      <c r="E8" s="365"/>
      <c r="F8" s="627"/>
      <c r="G8" s="27" t="b">
        <v>0</v>
      </c>
    </row>
    <row r="9" spans="1:27" ht="27" customHeight="1" x14ac:dyDescent="0.25">
      <c r="A9" s="1142" t="s">
        <v>409</v>
      </c>
      <c r="B9" s="1143"/>
      <c r="C9" s="373"/>
      <c r="D9" s="366">
        <v>2</v>
      </c>
      <c r="E9" s="366">
        <f t="shared" ref="E9:E14" si="0">H9</f>
        <v>0</v>
      </c>
      <c r="F9" s="628"/>
      <c r="G9" s="27" t="b">
        <v>0</v>
      </c>
      <c r="H9" s="86">
        <f>IF(G9,2,0)</f>
        <v>0</v>
      </c>
    </row>
    <row r="10" spans="1:27" ht="27" customHeight="1" x14ac:dyDescent="0.25">
      <c r="A10" s="1142" t="s">
        <v>410</v>
      </c>
      <c r="B10" s="1143"/>
      <c r="C10" s="373"/>
      <c r="D10" s="366">
        <v>2</v>
      </c>
      <c r="E10" s="366">
        <f t="shared" si="0"/>
        <v>0</v>
      </c>
      <c r="F10" s="628"/>
      <c r="G10" s="27" t="b">
        <v>0</v>
      </c>
      <c r="H10" s="86">
        <f t="shared" ref="H10:H14" si="1">IF(G10,2,0)</f>
        <v>0</v>
      </c>
    </row>
    <row r="11" spans="1:27" ht="27" customHeight="1" x14ac:dyDescent="0.25">
      <c r="A11" s="1142" t="s">
        <v>411</v>
      </c>
      <c r="B11" s="1143"/>
      <c r="C11" s="373"/>
      <c r="D11" s="366">
        <v>2</v>
      </c>
      <c r="E11" s="366">
        <f t="shared" si="0"/>
        <v>0</v>
      </c>
      <c r="F11" s="628"/>
      <c r="G11" s="27" t="b">
        <v>0</v>
      </c>
      <c r="H11" s="86">
        <f t="shared" si="1"/>
        <v>0</v>
      </c>
    </row>
    <row r="12" spans="1:27" ht="27" customHeight="1" x14ac:dyDescent="0.25">
      <c r="A12" s="1142" t="s">
        <v>406</v>
      </c>
      <c r="B12" s="1143"/>
      <c r="C12" s="373"/>
      <c r="D12" s="366">
        <v>2</v>
      </c>
      <c r="E12" s="366">
        <f t="shared" si="0"/>
        <v>0</v>
      </c>
      <c r="F12" s="628"/>
      <c r="G12" s="27" t="b">
        <v>0</v>
      </c>
      <c r="H12" s="86">
        <f t="shared" si="1"/>
        <v>0</v>
      </c>
    </row>
    <row r="13" spans="1:27" ht="27" customHeight="1" x14ac:dyDescent="0.25">
      <c r="A13" s="1144" t="s">
        <v>441</v>
      </c>
      <c r="B13" s="1145"/>
      <c r="C13" s="107"/>
      <c r="D13" s="366">
        <v>1</v>
      </c>
      <c r="E13" s="366">
        <f t="shared" si="0"/>
        <v>0</v>
      </c>
      <c r="F13" s="628"/>
      <c r="G13" s="27" t="b">
        <v>0</v>
      </c>
      <c r="H13" s="86">
        <f>IF(G13,1,0)</f>
        <v>0</v>
      </c>
    </row>
    <row r="14" spans="1:27" ht="36" customHeight="1" x14ac:dyDescent="0.25">
      <c r="A14" s="1146" t="s">
        <v>444</v>
      </c>
      <c r="B14" s="1147"/>
      <c r="C14" s="773"/>
      <c r="D14" s="774">
        <v>2</v>
      </c>
      <c r="E14" s="774">
        <f t="shared" si="0"/>
        <v>0</v>
      </c>
      <c r="F14" s="775"/>
      <c r="G14" s="27" t="b">
        <v>0</v>
      </c>
      <c r="H14" s="86">
        <f t="shared" si="1"/>
        <v>0</v>
      </c>
      <c r="M14" s="336"/>
    </row>
    <row r="15" spans="1:27" s="44" customFormat="1" ht="24.75" customHeight="1" x14ac:dyDescent="0.25">
      <c r="A15" s="768" t="s">
        <v>253</v>
      </c>
      <c r="B15" s="769" t="s">
        <v>254</v>
      </c>
      <c r="C15" s="770" t="s">
        <v>66</v>
      </c>
      <c r="D15" s="771" t="s">
        <v>69</v>
      </c>
      <c r="E15" s="771" t="s">
        <v>53</v>
      </c>
      <c r="F15" s="772" t="s">
        <v>51</v>
      </c>
      <c r="H15" s="86"/>
      <c r="N15" s="27"/>
      <c r="O15" s="27"/>
      <c r="P15" s="27"/>
      <c r="Q15" s="27"/>
      <c r="R15" s="27"/>
      <c r="S15" s="27"/>
      <c r="T15" s="27"/>
      <c r="U15" s="27"/>
      <c r="V15" s="27"/>
      <c r="W15" s="27"/>
      <c r="X15" s="27"/>
      <c r="Y15" s="27"/>
      <c r="Z15" s="27"/>
      <c r="AA15" s="27"/>
    </row>
    <row r="16" spans="1:27" s="45" customFormat="1" x14ac:dyDescent="0.25">
      <c r="A16" s="346"/>
      <c r="B16" s="347"/>
      <c r="C16" s="374"/>
      <c r="D16" s="348"/>
      <c r="E16" s="348">
        <f>SUM(E17:E20)</f>
        <v>0</v>
      </c>
      <c r="F16" s="629"/>
      <c r="H16" s="86"/>
      <c r="M16" s="45">
        <f>0.15*1.5</f>
        <v>0.22499999999999998</v>
      </c>
      <c r="N16" s="27"/>
      <c r="O16" s="27"/>
      <c r="P16" s="27"/>
      <c r="Q16" s="27"/>
      <c r="R16" s="27"/>
      <c r="S16" s="27"/>
      <c r="T16" s="27"/>
      <c r="U16" s="27"/>
      <c r="V16" s="27"/>
      <c r="W16" s="27"/>
      <c r="X16" s="27"/>
      <c r="Y16" s="27"/>
      <c r="Z16" s="27"/>
      <c r="AA16" s="27"/>
    </row>
    <row r="17" spans="1:12" ht="27" customHeight="1" x14ac:dyDescent="0.25">
      <c r="A17" s="1150" t="s">
        <v>407</v>
      </c>
      <c r="B17" s="1151"/>
      <c r="C17" s="359"/>
      <c r="D17" s="366">
        <v>2</v>
      </c>
      <c r="E17" s="366">
        <f>H17</f>
        <v>0</v>
      </c>
      <c r="F17" s="628"/>
      <c r="G17" s="27" t="b">
        <v>0</v>
      </c>
      <c r="H17" s="86">
        <f>IF(G17,2,0)</f>
        <v>0</v>
      </c>
    </row>
    <row r="18" spans="1:12" ht="51" customHeight="1" x14ac:dyDescent="0.25">
      <c r="A18" s="1152" t="s">
        <v>408</v>
      </c>
      <c r="B18" s="1153"/>
      <c r="C18" s="1129"/>
      <c r="D18" s="1131">
        <v>3</v>
      </c>
      <c r="E18" s="1131">
        <f>H18</f>
        <v>0</v>
      </c>
      <c r="F18" s="1104"/>
      <c r="G18" s="27">
        <f>MAX(0,('Sect 2-Energy Performance'!C36-2)*1.5)</f>
        <v>0</v>
      </c>
      <c r="H18" s="86">
        <f>MIN(3,G18)</f>
        <v>0</v>
      </c>
    </row>
    <row r="19" spans="1:12" ht="30.75" customHeight="1" x14ac:dyDescent="0.25">
      <c r="A19" s="1156" t="s">
        <v>440</v>
      </c>
      <c r="B19" s="1157"/>
      <c r="C19" s="1130"/>
      <c r="D19" s="1132"/>
      <c r="E19" s="1133"/>
      <c r="F19" s="1105"/>
    </row>
    <row r="20" spans="1:12" ht="42.75" customHeight="1" x14ac:dyDescent="0.25">
      <c r="A20" s="1180" t="s">
        <v>442</v>
      </c>
      <c r="B20" s="1181"/>
      <c r="C20" s="751"/>
      <c r="D20" s="363">
        <v>2</v>
      </c>
      <c r="E20" s="363">
        <f>H20</f>
        <v>0</v>
      </c>
      <c r="F20" s="752"/>
      <c r="G20" s="27" t="b">
        <v>0</v>
      </c>
      <c r="H20" s="86">
        <f>IF(G20,2,0)</f>
        <v>0</v>
      </c>
    </row>
    <row r="21" spans="1:12" s="44" customFormat="1" ht="24" customHeight="1" x14ac:dyDescent="0.25">
      <c r="A21" s="746" t="s">
        <v>255</v>
      </c>
      <c r="B21" s="747" t="s">
        <v>256</v>
      </c>
      <c r="C21" s="748" t="s">
        <v>264</v>
      </c>
      <c r="D21" s="749" t="s">
        <v>69</v>
      </c>
      <c r="E21" s="749" t="s">
        <v>53</v>
      </c>
      <c r="F21" s="750" t="s">
        <v>51</v>
      </c>
      <c r="H21" s="87"/>
    </row>
    <row r="22" spans="1:12" s="45" customFormat="1" x14ac:dyDescent="0.25">
      <c r="A22" s="346"/>
      <c r="B22" s="347"/>
      <c r="C22" s="369"/>
      <c r="D22" s="348"/>
      <c r="E22" s="348">
        <f>SUM(E23,E24,E25,E26,E32)</f>
        <v>0</v>
      </c>
      <c r="F22" s="613"/>
      <c r="H22" s="88"/>
    </row>
    <row r="23" spans="1:12" ht="41.25" customHeight="1" x14ac:dyDescent="0.25">
      <c r="A23" s="1144" t="s">
        <v>426</v>
      </c>
      <c r="B23" s="1145"/>
      <c r="C23" s="373"/>
      <c r="D23" s="366">
        <v>1</v>
      </c>
      <c r="E23" s="366">
        <f>H23</f>
        <v>0</v>
      </c>
      <c r="F23" s="628"/>
      <c r="G23" s="27" t="b">
        <v>0</v>
      </c>
      <c r="H23" s="86">
        <f>IF(G23,1,0)</f>
        <v>0</v>
      </c>
    </row>
    <row r="24" spans="1:12" ht="39" customHeight="1" x14ac:dyDescent="0.25">
      <c r="A24" s="1144" t="s">
        <v>412</v>
      </c>
      <c r="B24" s="1145"/>
      <c r="C24" s="375"/>
      <c r="D24" s="366">
        <v>1</v>
      </c>
      <c r="E24" s="366">
        <f>H24</f>
        <v>0</v>
      </c>
      <c r="F24" s="630"/>
      <c r="G24" s="27" t="b">
        <v>0</v>
      </c>
      <c r="H24" s="86">
        <f>IF(G24,1,0)</f>
        <v>0</v>
      </c>
    </row>
    <row r="25" spans="1:12" ht="19.5" customHeight="1" x14ac:dyDescent="0.25">
      <c r="A25" s="1154" t="s">
        <v>257</v>
      </c>
      <c r="B25" s="1155"/>
      <c r="C25" s="375"/>
      <c r="D25" s="366">
        <v>2</v>
      </c>
      <c r="E25" s="366">
        <f>H25</f>
        <v>0</v>
      </c>
      <c r="F25" s="630"/>
      <c r="G25" s="27" t="b">
        <v>0</v>
      </c>
      <c r="H25" s="86">
        <f>IF(G25,2,0)</f>
        <v>0</v>
      </c>
    </row>
    <row r="26" spans="1:12" ht="60" customHeight="1" x14ac:dyDescent="0.25">
      <c r="A26" s="1148" t="s">
        <v>405</v>
      </c>
      <c r="B26" s="1149"/>
      <c r="C26" s="1109"/>
      <c r="D26" s="1112">
        <v>1</v>
      </c>
      <c r="E26" s="1140">
        <f>H26</f>
        <v>0</v>
      </c>
      <c r="F26" s="631"/>
      <c r="G26" s="27" t="b">
        <v>0</v>
      </c>
      <c r="H26" s="86">
        <f>IF(G26,1,0)</f>
        <v>0</v>
      </c>
    </row>
    <row r="27" spans="1:12" s="45" customFormat="1" ht="13" customHeight="1" x14ac:dyDescent="0.25">
      <c r="A27" s="349" t="s">
        <v>209</v>
      </c>
      <c r="B27" s="350" t="s">
        <v>373</v>
      </c>
      <c r="C27" s="1110"/>
      <c r="D27" s="1113"/>
      <c r="E27" s="1141"/>
      <c r="F27" s="632"/>
      <c r="H27" s="86"/>
    </row>
    <row r="28" spans="1:12" ht="13" customHeight="1" x14ac:dyDescent="0.25">
      <c r="A28" s="722"/>
      <c r="B28" s="723"/>
      <c r="C28" s="1110"/>
      <c r="D28" s="1113"/>
      <c r="E28" s="1141"/>
      <c r="F28" s="633"/>
      <c r="G28" s="59"/>
    </row>
    <row r="29" spans="1:12" ht="13" customHeight="1" x14ac:dyDescent="0.25">
      <c r="A29" s="722"/>
      <c r="B29" s="723"/>
      <c r="C29" s="1110"/>
      <c r="D29" s="1113"/>
      <c r="E29" s="1141"/>
      <c r="F29" s="633"/>
      <c r="G29" s="59"/>
    </row>
    <row r="30" spans="1:12" ht="13" customHeight="1" x14ac:dyDescent="0.25">
      <c r="A30" s="722"/>
      <c r="B30" s="723"/>
      <c r="C30" s="1110"/>
      <c r="D30" s="1113"/>
      <c r="E30" s="1141"/>
      <c r="F30" s="633"/>
      <c r="G30" s="59"/>
    </row>
    <row r="31" spans="1:12" ht="13" customHeight="1" x14ac:dyDescent="0.25">
      <c r="A31" s="722"/>
      <c r="B31" s="724"/>
      <c r="C31" s="1111"/>
      <c r="D31" s="1114"/>
      <c r="E31" s="1133"/>
      <c r="F31" s="634"/>
      <c r="G31" s="59"/>
      <c r="L31" s="59"/>
    </row>
    <row r="32" spans="1:12" ht="28.5" customHeight="1" thickBot="1" x14ac:dyDescent="0.3">
      <c r="A32" s="1121" t="s">
        <v>258</v>
      </c>
      <c r="B32" s="1122"/>
      <c r="C32" s="776"/>
      <c r="D32" s="777">
        <v>1</v>
      </c>
      <c r="E32" s="777">
        <f>H32</f>
        <v>0</v>
      </c>
      <c r="F32" s="778"/>
      <c r="G32" s="27" t="b">
        <v>0</v>
      </c>
      <c r="H32" s="86">
        <f>IF(G32,1,0)</f>
        <v>0</v>
      </c>
    </row>
    <row r="33" spans="1:17" s="744" customFormat="1" ht="25.5" customHeight="1" x14ac:dyDescent="0.25">
      <c r="A33" s="746" t="s">
        <v>259</v>
      </c>
      <c r="B33" s="747" t="s">
        <v>260</v>
      </c>
      <c r="C33" s="748" t="s">
        <v>265</v>
      </c>
      <c r="D33" s="749" t="s">
        <v>69</v>
      </c>
      <c r="E33" s="749" t="s">
        <v>53</v>
      </c>
      <c r="F33" s="750" t="s">
        <v>51</v>
      </c>
      <c r="H33" s="745"/>
    </row>
    <row r="34" spans="1:17" s="45" customFormat="1" x14ac:dyDescent="0.25">
      <c r="A34" s="345"/>
      <c r="B34" s="345"/>
      <c r="C34" s="369"/>
      <c r="D34" s="348"/>
      <c r="E34" s="348">
        <f>SUM(E35:E39)</f>
        <v>0</v>
      </c>
      <c r="F34" s="613"/>
      <c r="H34" s="86"/>
    </row>
    <row r="35" spans="1:17" ht="43.5" customHeight="1" x14ac:dyDescent="0.25">
      <c r="A35" s="1142" t="s">
        <v>261</v>
      </c>
      <c r="B35" s="1143"/>
      <c r="C35" s="360"/>
      <c r="D35" s="366">
        <v>2</v>
      </c>
      <c r="E35" s="366">
        <f t="shared" ref="E35:E39" si="2">H35</f>
        <v>0</v>
      </c>
      <c r="F35" s="1165"/>
      <c r="G35" s="27" t="b">
        <v>0</v>
      </c>
      <c r="H35" s="86">
        <f>IF(G35,2,0)</f>
        <v>0</v>
      </c>
    </row>
    <row r="36" spans="1:17" ht="36.75" customHeight="1" x14ac:dyDescent="0.25">
      <c r="A36" s="1142" t="s">
        <v>369</v>
      </c>
      <c r="B36" s="1143"/>
      <c r="C36" s="360"/>
      <c r="D36" s="366">
        <v>2</v>
      </c>
      <c r="E36" s="366">
        <f t="shared" si="2"/>
        <v>0</v>
      </c>
      <c r="F36" s="1166"/>
      <c r="G36" s="27" t="b">
        <v>0</v>
      </c>
      <c r="H36" s="86">
        <f>IF(G36,2,0)</f>
        <v>0</v>
      </c>
    </row>
    <row r="37" spans="1:17" ht="32.25" customHeight="1" x14ac:dyDescent="0.25">
      <c r="A37" s="1142" t="s">
        <v>370</v>
      </c>
      <c r="B37" s="1143"/>
      <c r="C37" s="360"/>
      <c r="D37" s="366">
        <v>2</v>
      </c>
      <c r="E37" s="366">
        <f t="shared" si="2"/>
        <v>0</v>
      </c>
      <c r="F37" s="1166"/>
      <c r="G37" s="27" t="b">
        <v>0</v>
      </c>
      <c r="H37" s="86">
        <f>IF(G37,2,0)</f>
        <v>0</v>
      </c>
    </row>
    <row r="38" spans="1:17" ht="38.25" customHeight="1" x14ac:dyDescent="0.25">
      <c r="A38" s="1142" t="s">
        <v>413</v>
      </c>
      <c r="B38" s="1143"/>
      <c r="C38" s="360"/>
      <c r="D38" s="366">
        <v>2</v>
      </c>
      <c r="E38" s="366">
        <f t="shared" si="2"/>
        <v>0</v>
      </c>
      <c r="F38" s="1166"/>
      <c r="G38" s="27" t="b">
        <v>0</v>
      </c>
      <c r="H38" s="86">
        <f>IF(G38,2,0)</f>
        <v>0</v>
      </c>
    </row>
    <row r="39" spans="1:17" ht="30.75" customHeight="1" x14ac:dyDescent="0.25">
      <c r="A39" s="1167" t="s">
        <v>371</v>
      </c>
      <c r="B39" s="1168"/>
      <c r="C39" s="739"/>
      <c r="D39" s="363">
        <v>2</v>
      </c>
      <c r="E39" s="363">
        <f t="shared" si="2"/>
        <v>0</v>
      </c>
      <c r="F39" s="1166"/>
      <c r="G39" s="27" t="b">
        <v>0</v>
      </c>
      <c r="H39" s="86">
        <f>IF(G39,2,0)</f>
        <v>0</v>
      </c>
    </row>
    <row r="40" spans="1:17" ht="46" x14ac:dyDescent="0.25">
      <c r="A40" s="746" t="s">
        <v>262</v>
      </c>
      <c r="B40" s="762" t="s">
        <v>263</v>
      </c>
      <c r="C40" s="1169" t="s">
        <v>66</v>
      </c>
      <c r="D40" s="1170"/>
      <c r="E40" s="749" t="s">
        <v>376</v>
      </c>
      <c r="F40" s="750" t="s">
        <v>51</v>
      </c>
    </row>
    <row r="41" spans="1:17" ht="12.75" customHeight="1" x14ac:dyDescent="0.25">
      <c r="A41" s="296"/>
      <c r="B41" s="1137"/>
      <c r="C41" s="1138"/>
      <c r="D41" s="1139"/>
      <c r="E41" s="367">
        <f>G41</f>
        <v>0</v>
      </c>
      <c r="F41" s="637"/>
      <c r="G41" s="86">
        <f>SUM(G43:G47)</f>
        <v>0</v>
      </c>
    </row>
    <row r="42" spans="1:17" s="45" customFormat="1" x14ac:dyDescent="0.25">
      <c r="A42" s="351" t="s">
        <v>271</v>
      </c>
      <c r="B42" s="1106" t="s">
        <v>372</v>
      </c>
      <c r="C42" s="1107"/>
      <c r="D42" s="1108"/>
      <c r="E42" s="378" t="s">
        <v>367</v>
      </c>
      <c r="F42" s="597"/>
      <c r="H42" s="86"/>
    </row>
    <row r="43" spans="1:17" s="45" customFormat="1" ht="13" customHeight="1" x14ac:dyDescent="0.25">
      <c r="A43" s="361"/>
      <c r="B43" s="1134"/>
      <c r="C43" s="1135"/>
      <c r="D43" s="1136"/>
      <c r="E43" s="383" t="s">
        <v>293</v>
      </c>
      <c r="F43" s="718"/>
      <c r="G43" s="45" t="str">
        <f>E43</f>
        <v>(Pick One)</v>
      </c>
      <c r="H43" s="86"/>
      <c r="I43" s="45" t="s">
        <v>293</v>
      </c>
      <c r="J43" s="45">
        <v>0.25</v>
      </c>
      <c r="K43" s="45">
        <v>0.5</v>
      </c>
      <c r="L43" s="45">
        <v>0.75</v>
      </c>
      <c r="M43" s="45">
        <v>1</v>
      </c>
      <c r="N43" s="45">
        <v>1.25</v>
      </c>
      <c r="O43" s="45">
        <v>1.5</v>
      </c>
      <c r="P43" s="45">
        <v>1.75</v>
      </c>
      <c r="Q43" s="45">
        <v>2</v>
      </c>
    </row>
    <row r="44" spans="1:17" s="45" customFormat="1" ht="13" customHeight="1" x14ac:dyDescent="0.25">
      <c r="A44" s="361"/>
      <c r="B44" s="1134"/>
      <c r="C44" s="1135"/>
      <c r="D44" s="1136"/>
      <c r="E44" s="383" t="s">
        <v>293</v>
      </c>
      <c r="F44" s="718"/>
      <c r="G44" s="45" t="str">
        <f t="shared" ref="G44:G47" si="3">E44</f>
        <v>(Pick One)</v>
      </c>
      <c r="H44" s="86"/>
    </row>
    <row r="45" spans="1:17" s="45" customFormat="1" ht="13" customHeight="1" x14ac:dyDescent="0.25">
      <c r="A45" s="361"/>
      <c r="B45" s="1134"/>
      <c r="C45" s="1135"/>
      <c r="D45" s="1136"/>
      <c r="E45" s="383" t="s">
        <v>293</v>
      </c>
      <c r="F45" s="718"/>
      <c r="G45" s="45" t="str">
        <f t="shared" si="3"/>
        <v>(Pick One)</v>
      </c>
      <c r="H45" s="86"/>
    </row>
    <row r="46" spans="1:17" s="45" customFormat="1" ht="13" customHeight="1" x14ac:dyDescent="0.25">
      <c r="A46" s="361"/>
      <c r="B46" s="1134"/>
      <c r="C46" s="1135"/>
      <c r="D46" s="1136"/>
      <c r="E46" s="383" t="s">
        <v>293</v>
      </c>
      <c r="F46" s="718"/>
      <c r="G46" s="45" t="str">
        <f t="shared" si="3"/>
        <v>(Pick One)</v>
      </c>
      <c r="H46" s="86"/>
    </row>
    <row r="47" spans="1:17" ht="13" customHeight="1" x14ac:dyDescent="0.25">
      <c r="A47" s="763"/>
      <c r="B47" s="1126"/>
      <c r="C47" s="1127"/>
      <c r="D47" s="1128"/>
      <c r="E47" s="737" t="s">
        <v>293</v>
      </c>
      <c r="F47" s="764"/>
      <c r="G47" s="45" t="str">
        <f t="shared" si="3"/>
        <v>(Pick One)</v>
      </c>
    </row>
    <row r="48" spans="1:17" s="45" customFormat="1" ht="23" x14ac:dyDescent="0.25">
      <c r="A48" s="352">
        <v>5.2</v>
      </c>
      <c r="B48" s="353" t="s">
        <v>267</v>
      </c>
      <c r="C48" s="740" t="s">
        <v>265</v>
      </c>
      <c r="D48" s="730" t="s">
        <v>69</v>
      </c>
      <c r="E48" s="730" t="s">
        <v>53</v>
      </c>
      <c r="F48" s="731" t="s">
        <v>51</v>
      </c>
      <c r="H48" s="86"/>
    </row>
    <row r="49" spans="1:15" s="337" customFormat="1" ht="61.5" customHeight="1" x14ac:dyDescent="0.25">
      <c r="A49" s="725"/>
      <c r="B49" s="726" t="s">
        <v>266</v>
      </c>
      <c r="C49" s="727"/>
      <c r="D49" s="728">
        <v>2</v>
      </c>
      <c r="E49" s="728">
        <f>H49</f>
        <v>0</v>
      </c>
      <c r="F49" s="729"/>
      <c r="G49" s="337" t="b">
        <v>0</v>
      </c>
      <c r="H49" s="338">
        <f>IF(G49,2,0)</f>
        <v>0</v>
      </c>
      <c r="M49" s="339"/>
    </row>
    <row r="50" spans="1:15" s="337" customFormat="1" ht="23" x14ac:dyDescent="0.25">
      <c r="A50" s="732">
        <v>5.3</v>
      </c>
      <c r="B50" s="733" t="s">
        <v>268</v>
      </c>
      <c r="C50" s="734"/>
      <c r="D50" s="735" t="s">
        <v>69</v>
      </c>
      <c r="E50" s="735" t="s">
        <v>53</v>
      </c>
      <c r="F50" s="736" t="s">
        <v>51</v>
      </c>
      <c r="H50" s="340"/>
      <c r="M50" s="339"/>
    </row>
    <row r="51" spans="1:15" s="337" customFormat="1" ht="60.75" customHeight="1" x14ac:dyDescent="0.25">
      <c r="A51" s="354"/>
      <c r="B51" s="355" t="s">
        <v>375</v>
      </c>
      <c r="C51" s="376"/>
      <c r="D51" s="380">
        <v>1</v>
      </c>
      <c r="E51" s="380">
        <f>G51</f>
        <v>0</v>
      </c>
      <c r="F51" s="636"/>
      <c r="G51" s="337">
        <f>MIN(1,SUM(G54:G57))</f>
        <v>0</v>
      </c>
      <c r="H51" s="86"/>
    </row>
    <row r="52" spans="1:15" s="337" customFormat="1" ht="19.5" customHeight="1" x14ac:dyDescent="0.25">
      <c r="A52" s="643" t="s">
        <v>271</v>
      </c>
      <c r="B52" s="1123" t="s">
        <v>270</v>
      </c>
      <c r="C52" s="1124"/>
      <c r="D52" s="1124"/>
      <c r="E52" s="1124"/>
      <c r="F52" s="1125"/>
      <c r="H52" s="86"/>
    </row>
    <row r="53" spans="1:15" s="337" customFormat="1" ht="19.5" customHeight="1" x14ac:dyDescent="0.25">
      <c r="A53" s="351" t="s">
        <v>271</v>
      </c>
      <c r="B53" s="1106" t="s">
        <v>372</v>
      </c>
      <c r="C53" s="1178"/>
      <c r="D53" s="1179"/>
      <c r="E53" s="378" t="s">
        <v>367</v>
      </c>
      <c r="F53" s="597"/>
      <c r="G53" s="45"/>
      <c r="H53" s="86"/>
    </row>
    <row r="54" spans="1:15" s="337" customFormat="1" ht="13" customHeight="1" x14ac:dyDescent="0.25">
      <c r="A54" s="635"/>
      <c r="B54" s="1115"/>
      <c r="C54" s="1116"/>
      <c r="D54" s="1117"/>
      <c r="E54" s="383" t="s">
        <v>293</v>
      </c>
      <c r="F54" s="372"/>
      <c r="G54" s="45" t="str">
        <f>E54</f>
        <v>(Pick One)</v>
      </c>
      <c r="H54" s="341"/>
      <c r="I54" s="45" t="s">
        <v>293</v>
      </c>
      <c r="J54" s="45">
        <v>0.25</v>
      </c>
      <c r="K54" s="45">
        <v>0.5</v>
      </c>
      <c r="L54" s="45">
        <v>0.75</v>
      </c>
      <c r="M54" s="45">
        <v>1</v>
      </c>
    </row>
    <row r="55" spans="1:15" s="337" customFormat="1" ht="13" customHeight="1" x14ac:dyDescent="0.25">
      <c r="A55" s="635"/>
      <c r="B55" s="719"/>
      <c r="C55" s="720"/>
      <c r="D55" s="721"/>
      <c r="E55" s="383" t="s">
        <v>293</v>
      </c>
      <c r="F55" s="372"/>
      <c r="G55" s="45" t="str">
        <f t="shared" ref="G55:G56" si="4">E55</f>
        <v>(Pick One)</v>
      </c>
      <c r="H55" s="341"/>
      <c r="I55" s="45"/>
      <c r="J55" s="45"/>
      <c r="K55" s="45"/>
      <c r="L55" s="45"/>
      <c r="M55" s="45"/>
    </row>
    <row r="56" spans="1:15" s="337" customFormat="1" ht="13" customHeight="1" x14ac:dyDescent="0.25">
      <c r="A56" s="635"/>
      <c r="B56" s="719"/>
      <c r="C56" s="720"/>
      <c r="D56" s="721"/>
      <c r="E56" s="383" t="s">
        <v>293</v>
      </c>
      <c r="F56" s="372"/>
      <c r="G56" s="45" t="str">
        <f t="shared" si="4"/>
        <v>(Pick One)</v>
      </c>
      <c r="H56" s="341"/>
      <c r="I56" s="45"/>
      <c r="J56" s="45"/>
      <c r="K56" s="45"/>
      <c r="L56" s="45"/>
      <c r="M56" s="45"/>
    </row>
    <row r="57" spans="1:15" s="337" customFormat="1" ht="13" customHeight="1" x14ac:dyDescent="0.25">
      <c r="A57" s="765"/>
      <c r="B57" s="1118"/>
      <c r="C57" s="1119"/>
      <c r="D57" s="1120"/>
      <c r="E57" s="738" t="s">
        <v>293</v>
      </c>
      <c r="F57" s="371"/>
      <c r="G57" s="45" t="str">
        <f>E57</f>
        <v>(Pick One)</v>
      </c>
      <c r="H57" s="341"/>
    </row>
    <row r="58" spans="1:15" s="337" customFormat="1" ht="23" x14ac:dyDescent="0.25">
      <c r="A58" s="732">
        <v>5.4</v>
      </c>
      <c r="B58" s="766" t="s">
        <v>33</v>
      </c>
      <c r="C58" s="767"/>
      <c r="D58" s="735" t="s">
        <v>69</v>
      </c>
      <c r="E58" s="735" t="s">
        <v>53</v>
      </c>
      <c r="F58" s="736" t="s">
        <v>51</v>
      </c>
      <c r="G58" s="45"/>
      <c r="H58" s="341"/>
    </row>
    <row r="59" spans="1:15" s="337" customFormat="1" ht="69" x14ac:dyDescent="0.25">
      <c r="A59" s="354"/>
      <c r="B59" s="356" t="s">
        <v>374</v>
      </c>
      <c r="C59" s="377"/>
      <c r="D59" s="379">
        <v>2</v>
      </c>
      <c r="E59" s="381">
        <f>G59</f>
        <v>0</v>
      </c>
      <c r="F59" s="636"/>
      <c r="G59" s="337">
        <f>MIN(2,SUM(G61:G65))</f>
        <v>0</v>
      </c>
      <c r="H59" s="341"/>
      <c r="O59" s="354"/>
    </row>
    <row r="60" spans="1:15" s="337" customFormat="1" ht="12.75" customHeight="1" x14ac:dyDescent="0.25">
      <c r="A60" s="351" t="s">
        <v>271</v>
      </c>
      <c r="B60" s="1106" t="s">
        <v>372</v>
      </c>
      <c r="C60" s="1107"/>
      <c r="D60" s="1108"/>
      <c r="E60" s="378" t="s">
        <v>367</v>
      </c>
      <c r="F60" s="597"/>
      <c r="G60" s="45"/>
      <c r="H60" s="341"/>
    </row>
    <row r="61" spans="1:15" s="337" customFormat="1" ht="13" customHeight="1" x14ac:dyDescent="0.25">
      <c r="A61" s="635"/>
      <c r="B61" s="1115"/>
      <c r="C61" s="1171"/>
      <c r="D61" s="1172"/>
      <c r="E61" s="383" t="s">
        <v>293</v>
      </c>
      <c r="F61" s="372"/>
      <c r="G61" s="45" t="str">
        <f>E61</f>
        <v>(Pick One)</v>
      </c>
      <c r="H61" s="341"/>
    </row>
    <row r="62" spans="1:15" s="337" customFormat="1" ht="13" customHeight="1" x14ac:dyDescent="0.25">
      <c r="A62" s="635"/>
      <c r="B62" s="1115"/>
      <c r="C62" s="1171"/>
      <c r="D62" s="1172"/>
      <c r="E62" s="383" t="s">
        <v>293</v>
      </c>
      <c r="F62" s="372"/>
      <c r="G62" s="45" t="str">
        <f t="shared" ref="G62:G65" si="5">E62</f>
        <v>(Pick One)</v>
      </c>
      <c r="H62" s="341"/>
    </row>
    <row r="63" spans="1:15" s="337" customFormat="1" ht="13" customHeight="1" x14ac:dyDescent="0.25">
      <c r="A63" s="635"/>
      <c r="B63" s="1115"/>
      <c r="C63" s="1171"/>
      <c r="D63" s="1172"/>
      <c r="E63" s="383" t="s">
        <v>293</v>
      </c>
      <c r="F63" s="372"/>
      <c r="G63" s="45" t="str">
        <f t="shared" si="5"/>
        <v>(Pick One)</v>
      </c>
      <c r="H63" s="341"/>
    </row>
    <row r="64" spans="1:15" s="337" customFormat="1" ht="13" customHeight="1" x14ac:dyDescent="0.25">
      <c r="A64" s="635"/>
      <c r="B64" s="1115"/>
      <c r="C64" s="1171"/>
      <c r="D64" s="1172"/>
      <c r="E64" s="383" t="s">
        <v>293</v>
      </c>
      <c r="F64" s="372"/>
      <c r="G64" s="45" t="str">
        <f t="shared" si="5"/>
        <v>(Pick One)</v>
      </c>
      <c r="H64" s="341"/>
      <c r="M64" s="339"/>
    </row>
    <row r="65" spans="1:8" s="337" customFormat="1" ht="13" customHeight="1" thickBot="1" x14ac:dyDescent="0.3">
      <c r="A65" s="742"/>
      <c r="B65" s="1175"/>
      <c r="C65" s="1176"/>
      <c r="D65" s="1177"/>
      <c r="E65" s="741" t="s">
        <v>293</v>
      </c>
      <c r="F65" s="743"/>
      <c r="G65" s="45" t="str">
        <f t="shared" si="5"/>
        <v>(Pick One)</v>
      </c>
      <c r="H65" s="341"/>
    </row>
    <row r="66" spans="1:8" s="110" customFormat="1" ht="14" x14ac:dyDescent="0.3">
      <c r="A66" s="357" t="s">
        <v>63</v>
      </c>
      <c r="B66" s="559"/>
      <c r="C66" s="560"/>
      <c r="D66" s="561"/>
      <c r="E66" s="562">
        <f>SUM(E3,E49,E51,E59)</f>
        <v>0</v>
      </c>
      <c r="F66" s="614"/>
      <c r="H66" s="111"/>
    </row>
    <row r="67" spans="1:8" ht="13" customHeight="1" x14ac:dyDescent="0.25">
      <c r="A67" s="1173" t="s">
        <v>57</v>
      </c>
      <c r="B67" s="1174"/>
      <c r="C67" s="1078"/>
      <c r="D67" s="1078"/>
      <c r="E67" s="1078"/>
      <c r="F67" s="1079"/>
    </row>
    <row r="68" spans="1:8" x14ac:dyDescent="0.25">
      <c r="A68" s="1158"/>
      <c r="B68" s="1159"/>
      <c r="C68" s="1159"/>
      <c r="D68" s="1159"/>
      <c r="E68" s="1159"/>
      <c r="F68" s="1160"/>
    </row>
    <row r="69" spans="1:8" x14ac:dyDescent="0.25">
      <c r="A69" s="1161"/>
      <c r="B69" s="1159"/>
      <c r="C69" s="1159"/>
      <c r="D69" s="1159"/>
      <c r="E69" s="1159"/>
      <c r="F69" s="1160"/>
    </row>
    <row r="70" spans="1:8" x14ac:dyDescent="0.25">
      <c r="A70" s="1161"/>
      <c r="B70" s="1159"/>
      <c r="C70" s="1159"/>
      <c r="D70" s="1159"/>
      <c r="E70" s="1159"/>
      <c r="F70" s="1160"/>
    </row>
    <row r="71" spans="1:8" x14ac:dyDescent="0.25">
      <c r="A71" s="1161"/>
      <c r="B71" s="1159"/>
      <c r="C71" s="1159"/>
      <c r="D71" s="1159"/>
      <c r="E71" s="1159"/>
      <c r="F71" s="1160"/>
    </row>
    <row r="72" spans="1:8" ht="1" customHeight="1" x14ac:dyDescent="0.25">
      <c r="A72" s="1162"/>
      <c r="B72" s="1163"/>
      <c r="C72" s="1163"/>
      <c r="D72" s="1163"/>
      <c r="E72" s="1163"/>
      <c r="F72" s="1164"/>
    </row>
  </sheetData>
  <sheetProtection algorithmName="SHA-512" hashValue="BEiUfxqBr9NfLS1SX1X0I9zZC7k7gkdbeaGHM8g7q1LYaiJpB2ODxogVM1vxidDYjYD8cffKNaxZg2o6H12MNw==" saltValue="K9rFqvTKR6ZKZj5F+dLvrA==" spinCount="100000" sheet="1" objects="1" scenarios="1" selectLockedCells="1"/>
  <mergeCells count="52">
    <mergeCell ref="B53:D53"/>
    <mergeCell ref="A20:B20"/>
    <mergeCell ref="A5:B5"/>
    <mergeCell ref="A9:B9"/>
    <mergeCell ref="A10:B10"/>
    <mergeCell ref="A8:B8"/>
    <mergeCell ref="A6:B6"/>
    <mergeCell ref="A7:B7"/>
    <mergeCell ref="A68:F72"/>
    <mergeCell ref="F35:F39"/>
    <mergeCell ref="A38:B38"/>
    <mergeCell ref="A39:B39"/>
    <mergeCell ref="A35:B35"/>
    <mergeCell ref="A36:B36"/>
    <mergeCell ref="A37:B37"/>
    <mergeCell ref="C40:D40"/>
    <mergeCell ref="B44:D44"/>
    <mergeCell ref="B45:D45"/>
    <mergeCell ref="B64:D64"/>
    <mergeCell ref="A67:F67"/>
    <mergeCell ref="B62:D62"/>
    <mergeCell ref="B65:D65"/>
    <mergeCell ref="B61:D61"/>
    <mergeCell ref="B63:D63"/>
    <mergeCell ref="E26:E31"/>
    <mergeCell ref="A11:B11"/>
    <mergeCell ref="A12:B12"/>
    <mergeCell ref="A13:B13"/>
    <mergeCell ref="A14:B14"/>
    <mergeCell ref="A26:B26"/>
    <mergeCell ref="A17:B17"/>
    <mergeCell ref="A18:B18"/>
    <mergeCell ref="A23:B23"/>
    <mergeCell ref="A24:B24"/>
    <mergeCell ref="A25:B25"/>
    <mergeCell ref="A19:B19"/>
    <mergeCell ref="F18:F19"/>
    <mergeCell ref="B60:D60"/>
    <mergeCell ref="C26:C31"/>
    <mergeCell ref="D26:D31"/>
    <mergeCell ref="B54:D54"/>
    <mergeCell ref="B57:D57"/>
    <mergeCell ref="A32:B32"/>
    <mergeCell ref="B52:F52"/>
    <mergeCell ref="B47:D47"/>
    <mergeCell ref="B42:D42"/>
    <mergeCell ref="C18:C19"/>
    <mergeCell ref="D18:D19"/>
    <mergeCell ref="E18:E19"/>
    <mergeCell ref="B46:D46"/>
    <mergeCell ref="B41:D41"/>
    <mergeCell ref="B43:D43"/>
  </mergeCells>
  <dataValidations count="2">
    <dataValidation type="list" allowBlank="1" showInputMessage="1" showErrorMessage="1" sqref="E43:E47 E61:E65" xr:uid="{00000000-0002-0000-0700-000000000000}">
      <formula1>$I$43:$Q$43</formula1>
    </dataValidation>
    <dataValidation type="list" allowBlank="1" showInputMessage="1" showErrorMessage="1" sqref="E54:E57" xr:uid="{00000000-0002-0000-0700-000001000000}">
      <formula1>$I$54:$M$54</formula1>
    </dataValidation>
  </dataValidations>
  <pageMargins left="0.70866141732283472" right="0.70866141732283472" top="0.74803149606299213" bottom="0.74803149606299213" header="0.31496062992125984" footer="0.31496062992125984"/>
  <pageSetup orientation="portrait" r:id="rId1"/>
  <headerFooter>
    <oddFooter>&amp;RPage &amp;P</oddFooter>
  </headerFooter>
  <rowBreaks count="1" manualBreakCount="1">
    <brk id="32"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locked="0" defaultSize="0" autoFill="0" autoLine="0" autoPict="0">
                <anchor moveWithCells="1">
                  <from>
                    <xdr:col>2</xdr:col>
                    <xdr:colOff>133350</xdr:colOff>
                    <xdr:row>22</xdr:row>
                    <xdr:rowOff>107950</xdr:rowOff>
                  </from>
                  <to>
                    <xdr:col>2</xdr:col>
                    <xdr:colOff>133350</xdr:colOff>
                    <xdr:row>22</xdr:row>
                    <xdr:rowOff>336550</xdr:rowOff>
                  </to>
                </anchor>
              </controlPr>
            </control>
          </mc:Choice>
        </mc:AlternateContent>
        <mc:AlternateContent xmlns:mc="http://schemas.openxmlformats.org/markup-compatibility/2006">
          <mc:Choice Requires="x14">
            <control shapeId="10244" r:id="rId5" name="Check Box 4">
              <controlPr locked="0" defaultSize="0" autoFill="0" autoLine="0" autoPict="0">
                <anchor moveWithCells="1">
                  <from>
                    <xdr:col>2</xdr:col>
                    <xdr:colOff>146050</xdr:colOff>
                    <xdr:row>23</xdr:row>
                    <xdr:rowOff>31750</xdr:rowOff>
                  </from>
                  <to>
                    <xdr:col>2</xdr:col>
                    <xdr:colOff>146050</xdr:colOff>
                    <xdr:row>23</xdr:row>
                    <xdr:rowOff>260350</xdr:rowOff>
                  </to>
                </anchor>
              </controlPr>
            </control>
          </mc:Choice>
        </mc:AlternateContent>
        <mc:AlternateContent xmlns:mc="http://schemas.openxmlformats.org/markup-compatibility/2006">
          <mc:Choice Requires="x14">
            <control shapeId="10251" r:id="rId6" name="Check Box 11">
              <controlPr locked="0" defaultSize="0" autoFill="0" autoLine="0" autoPict="0">
                <anchor moveWithCells="1">
                  <from>
                    <xdr:col>2</xdr:col>
                    <xdr:colOff>146050</xdr:colOff>
                    <xdr:row>4</xdr:row>
                    <xdr:rowOff>361950</xdr:rowOff>
                  </from>
                  <to>
                    <xdr:col>2</xdr:col>
                    <xdr:colOff>146050</xdr:colOff>
                    <xdr:row>6</xdr:row>
                    <xdr:rowOff>19050</xdr:rowOff>
                  </to>
                </anchor>
              </controlPr>
            </control>
          </mc:Choice>
        </mc:AlternateContent>
        <mc:AlternateContent xmlns:mc="http://schemas.openxmlformats.org/markup-compatibility/2006">
          <mc:Choice Requires="x14">
            <control shapeId="10252" r:id="rId7" name="Check Box 12">
              <controlPr locked="0" defaultSize="0" autoFill="0" autoLine="0" autoPict="0">
                <anchor moveWithCells="1">
                  <from>
                    <xdr:col>2</xdr:col>
                    <xdr:colOff>146050</xdr:colOff>
                    <xdr:row>5</xdr:row>
                    <xdr:rowOff>127000</xdr:rowOff>
                  </from>
                  <to>
                    <xdr:col>2</xdr:col>
                    <xdr:colOff>146050</xdr:colOff>
                    <xdr:row>6</xdr:row>
                    <xdr:rowOff>146050</xdr:rowOff>
                  </to>
                </anchor>
              </controlPr>
            </control>
          </mc:Choice>
        </mc:AlternateContent>
        <mc:AlternateContent xmlns:mc="http://schemas.openxmlformats.org/markup-compatibility/2006">
          <mc:Choice Requires="x14">
            <control shapeId="10253" r:id="rId8" name="Check Box 13">
              <controlPr locked="0" defaultSize="0" autoFill="0" autoLine="0" autoPict="0">
                <anchor moveWithCells="1">
                  <from>
                    <xdr:col>2</xdr:col>
                    <xdr:colOff>146050</xdr:colOff>
                    <xdr:row>6</xdr:row>
                    <xdr:rowOff>127000</xdr:rowOff>
                  </from>
                  <to>
                    <xdr:col>2</xdr:col>
                    <xdr:colOff>146050</xdr:colOff>
                    <xdr:row>7</xdr:row>
                    <xdr:rowOff>146050</xdr:rowOff>
                  </to>
                </anchor>
              </controlPr>
            </control>
          </mc:Choice>
        </mc:AlternateContent>
        <mc:AlternateContent xmlns:mc="http://schemas.openxmlformats.org/markup-compatibility/2006">
          <mc:Choice Requires="x14">
            <control shapeId="10254" r:id="rId9" name="Check Box 14">
              <controlPr locked="0" defaultSize="0" autoFill="0" autoLine="0" autoPict="0">
                <anchor moveWithCells="1">
                  <from>
                    <xdr:col>2</xdr:col>
                    <xdr:colOff>146050</xdr:colOff>
                    <xdr:row>8</xdr:row>
                    <xdr:rowOff>95250</xdr:rowOff>
                  </from>
                  <to>
                    <xdr:col>2</xdr:col>
                    <xdr:colOff>146050</xdr:colOff>
                    <xdr:row>8</xdr:row>
                    <xdr:rowOff>323850</xdr:rowOff>
                  </to>
                </anchor>
              </controlPr>
            </control>
          </mc:Choice>
        </mc:AlternateContent>
        <mc:AlternateContent xmlns:mc="http://schemas.openxmlformats.org/markup-compatibility/2006">
          <mc:Choice Requires="x14">
            <control shapeId="10255" r:id="rId10" name="Check Box 15">
              <controlPr locked="0" defaultSize="0" autoFill="0" autoLine="0" autoPict="0">
                <anchor moveWithCells="1">
                  <from>
                    <xdr:col>2</xdr:col>
                    <xdr:colOff>165100</xdr:colOff>
                    <xdr:row>9</xdr:row>
                    <xdr:rowOff>107950</xdr:rowOff>
                  </from>
                  <to>
                    <xdr:col>2</xdr:col>
                    <xdr:colOff>165100</xdr:colOff>
                    <xdr:row>9</xdr:row>
                    <xdr:rowOff>336550</xdr:rowOff>
                  </to>
                </anchor>
              </controlPr>
            </control>
          </mc:Choice>
        </mc:AlternateContent>
        <mc:AlternateContent xmlns:mc="http://schemas.openxmlformats.org/markup-compatibility/2006">
          <mc:Choice Requires="x14">
            <control shapeId="10256" r:id="rId11" name="Check Box 16">
              <controlPr locked="0" defaultSize="0" autoFill="0" autoLine="0" autoPict="0">
                <anchor moveWithCells="1">
                  <from>
                    <xdr:col>2</xdr:col>
                    <xdr:colOff>165100</xdr:colOff>
                    <xdr:row>10</xdr:row>
                    <xdr:rowOff>114300</xdr:rowOff>
                  </from>
                  <to>
                    <xdr:col>2</xdr:col>
                    <xdr:colOff>165100</xdr:colOff>
                    <xdr:row>11</xdr:row>
                    <xdr:rowOff>0</xdr:rowOff>
                  </to>
                </anchor>
              </controlPr>
            </control>
          </mc:Choice>
        </mc:AlternateContent>
        <mc:AlternateContent xmlns:mc="http://schemas.openxmlformats.org/markup-compatibility/2006">
          <mc:Choice Requires="x14">
            <control shapeId="10257" r:id="rId12" name="Check Box 17">
              <controlPr locked="0" defaultSize="0" autoFill="0" autoLine="0" autoPict="0">
                <anchor moveWithCells="1">
                  <from>
                    <xdr:col>2</xdr:col>
                    <xdr:colOff>165100</xdr:colOff>
                    <xdr:row>11</xdr:row>
                    <xdr:rowOff>127000</xdr:rowOff>
                  </from>
                  <to>
                    <xdr:col>2</xdr:col>
                    <xdr:colOff>165100</xdr:colOff>
                    <xdr:row>12</xdr:row>
                    <xdr:rowOff>12700</xdr:rowOff>
                  </to>
                </anchor>
              </controlPr>
            </control>
          </mc:Choice>
        </mc:AlternateContent>
        <mc:AlternateContent xmlns:mc="http://schemas.openxmlformats.org/markup-compatibility/2006">
          <mc:Choice Requires="x14">
            <control shapeId="10258" r:id="rId13" name="Check Box 18">
              <controlPr locked="0" defaultSize="0" autoFill="0" autoLine="0" autoPict="0">
                <anchor moveWithCells="1">
                  <from>
                    <xdr:col>2</xdr:col>
                    <xdr:colOff>165100</xdr:colOff>
                    <xdr:row>12</xdr:row>
                    <xdr:rowOff>133350</xdr:rowOff>
                  </from>
                  <to>
                    <xdr:col>2</xdr:col>
                    <xdr:colOff>165100</xdr:colOff>
                    <xdr:row>13</xdr:row>
                    <xdr:rowOff>19050</xdr:rowOff>
                  </to>
                </anchor>
              </controlPr>
            </control>
          </mc:Choice>
        </mc:AlternateContent>
        <mc:AlternateContent xmlns:mc="http://schemas.openxmlformats.org/markup-compatibility/2006">
          <mc:Choice Requires="x14">
            <control shapeId="10259" r:id="rId14" name="Check Box 19">
              <controlPr locked="0" defaultSize="0" autoFill="0" autoLine="0" autoPict="0">
                <anchor moveWithCells="1">
                  <from>
                    <xdr:col>2</xdr:col>
                    <xdr:colOff>152400</xdr:colOff>
                    <xdr:row>13</xdr:row>
                    <xdr:rowOff>114300</xdr:rowOff>
                  </from>
                  <to>
                    <xdr:col>2</xdr:col>
                    <xdr:colOff>152400</xdr:colOff>
                    <xdr:row>13</xdr:row>
                    <xdr:rowOff>342900</xdr:rowOff>
                  </to>
                </anchor>
              </controlPr>
            </control>
          </mc:Choice>
        </mc:AlternateContent>
        <mc:AlternateContent xmlns:mc="http://schemas.openxmlformats.org/markup-compatibility/2006">
          <mc:Choice Requires="x14">
            <control shapeId="10260" r:id="rId15" name="Check Box 20">
              <controlPr locked="0" defaultSize="0" autoFill="0" autoLine="0" autoPict="0">
                <anchor moveWithCells="1">
                  <from>
                    <xdr:col>2</xdr:col>
                    <xdr:colOff>165100</xdr:colOff>
                    <xdr:row>16</xdr:row>
                    <xdr:rowOff>107950</xdr:rowOff>
                  </from>
                  <to>
                    <xdr:col>2</xdr:col>
                    <xdr:colOff>165100</xdr:colOff>
                    <xdr:row>16</xdr:row>
                    <xdr:rowOff>336550</xdr:rowOff>
                  </to>
                </anchor>
              </controlPr>
            </control>
          </mc:Choice>
        </mc:AlternateContent>
        <mc:AlternateContent xmlns:mc="http://schemas.openxmlformats.org/markup-compatibility/2006">
          <mc:Choice Requires="x14">
            <control shapeId="10262" r:id="rId16" name="Check Box 22">
              <controlPr locked="0" defaultSize="0" autoFill="0" autoLine="0" autoPict="0">
                <anchor moveWithCells="1">
                  <from>
                    <xdr:col>2</xdr:col>
                    <xdr:colOff>146050</xdr:colOff>
                    <xdr:row>24</xdr:row>
                    <xdr:rowOff>31750</xdr:rowOff>
                  </from>
                  <to>
                    <xdr:col>2</xdr:col>
                    <xdr:colOff>146050</xdr:colOff>
                    <xdr:row>25</xdr:row>
                    <xdr:rowOff>12700</xdr:rowOff>
                  </to>
                </anchor>
              </controlPr>
            </control>
          </mc:Choice>
        </mc:AlternateContent>
        <mc:AlternateContent xmlns:mc="http://schemas.openxmlformats.org/markup-compatibility/2006">
          <mc:Choice Requires="x14">
            <control shapeId="10263" r:id="rId17" name="Check Box 23">
              <controlPr locked="0" defaultSize="0" autoFill="0" autoLine="0" autoPict="0">
                <anchor moveWithCells="1">
                  <from>
                    <xdr:col>2</xdr:col>
                    <xdr:colOff>152400</xdr:colOff>
                    <xdr:row>31</xdr:row>
                    <xdr:rowOff>107950</xdr:rowOff>
                  </from>
                  <to>
                    <xdr:col>2</xdr:col>
                    <xdr:colOff>152400</xdr:colOff>
                    <xdr:row>31</xdr:row>
                    <xdr:rowOff>336550</xdr:rowOff>
                  </to>
                </anchor>
              </controlPr>
            </control>
          </mc:Choice>
        </mc:AlternateContent>
        <mc:AlternateContent xmlns:mc="http://schemas.openxmlformats.org/markup-compatibility/2006">
          <mc:Choice Requires="x14">
            <control shapeId="10265" r:id="rId18" name="Check Box 25">
              <controlPr locked="0" defaultSize="0" autoFill="0" autoLine="0" autoPict="0">
                <anchor moveWithCells="1">
                  <from>
                    <xdr:col>2</xdr:col>
                    <xdr:colOff>165100</xdr:colOff>
                    <xdr:row>34</xdr:row>
                    <xdr:rowOff>241300</xdr:rowOff>
                  </from>
                  <to>
                    <xdr:col>2</xdr:col>
                    <xdr:colOff>165100</xdr:colOff>
                    <xdr:row>34</xdr:row>
                    <xdr:rowOff>469900</xdr:rowOff>
                  </to>
                </anchor>
              </controlPr>
            </control>
          </mc:Choice>
        </mc:AlternateContent>
        <mc:AlternateContent xmlns:mc="http://schemas.openxmlformats.org/markup-compatibility/2006">
          <mc:Choice Requires="x14">
            <control shapeId="10267" r:id="rId19" name="Check Box 27">
              <controlPr locked="0" defaultSize="0" autoFill="0" autoLine="0" autoPict="0">
                <anchor moveWithCells="1">
                  <from>
                    <xdr:col>2</xdr:col>
                    <xdr:colOff>165100</xdr:colOff>
                    <xdr:row>35</xdr:row>
                    <xdr:rowOff>127000</xdr:rowOff>
                  </from>
                  <to>
                    <xdr:col>2</xdr:col>
                    <xdr:colOff>165100</xdr:colOff>
                    <xdr:row>35</xdr:row>
                    <xdr:rowOff>355600</xdr:rowOff>
                  </to>
                </anchor>
              </controlPr>
            </control>
          </mc:Choice>
        </mc:AlternateContent>
        <mc:AlternateContent xmlns:mc="http://schemas.openxmlformats.org/markup-compatibility/2006">
          <mc:Choice Requires="x14">
            <control shapeId="10268" r:id="rId20" name="Check Box 28">
              <controlPr locked="0" defaultSize="0" autoFill="0" autoLine="0" autoPict="0">
                <anchor moveWithCells="1">
                  <from>
                    <xdr:col>2</xdr:col>
                    <xdr:colOff>165100</xdr:colOff>
                    <xdr:row>36</xdr:row>
                    <xdr:rowOff>107950</xdr:rowOff>
                  </from>
                  <to>
                    <xdr:col>2</xdr:col>
                    <xdr:colOff>165100</xdr:colOff>
                    <xdr:row>36</xdr:row>
                    <xdr:rowOff>336550</xdr:rowOff>
                  </to>
                </anchor>
              </controlPr>
            </control>
          </mc:Choice>
        </mc:AlternateContent>
        <mc:AlternateContent xmlns:mc="http://schemas.openxmlformats.org/markup-compatibility/2006">
          <mc:Choice Requires="x14">
            <control shapeId="10269" r:id="rId21" name="Check Box 29">
              <controlPr locked="0" defaultSize="0" autoFill="0" autoLine="0" autoPict="0">
                <anchor moveWithCells="1">
                  <from>
                    <xdr:col>2</xdr:col>
                    <xdr:colOff>165100</xdr:colOff>
                    <xdr:row>37</xdr:row>
                    <xdr:rowOff>146050</xdr:rowOff>
                  </from>
                  <to>
                    <xdr:col>2</xdr:col>
                    <xdr:colOff>165100</xdr:colOff>
                    <xdr:row>37</xdr:row>
                    <xdr:rowOff>374650</xdr:rowOff>
                  </to>
                </anchor>
              </controlPr>
            </control>
          </mc:Choice>
        </mc:AlternateContent>
        <mc:AlternateContent xmlns:mc="http://schemas.openxmlformats.org/markup-compatibility/2006">
          <mc:Choice Requires="x14">
            <control shapeId="10270" r:id="rId22" name="Check Box 30">
              <controlPr locked="0" defaultSize="0" autoFill="0" autoLine="0" autoPict="0">
                <anchor moveWithCells="1">
                  <from>
                    <xdr:col>2</xdr:col>
                    <xdr:colOff>152400</xdr:colOff>
                    <xdr:row>38</xdr:row>
                    <xdr:rowOff>76200</xdr:rowOff>
                  </from>
                  <to>
                    <xdr:col>2</xdr:col>
                    <xdr:colOff>152400</xdr:colOff>
                    <xdr:row>38</xdr:row>
                    <xdr:rowOff>304800</xdr:rowOff>
                  </to>
                </anchor>
              </controlPr>
            </control>
          </mc:Choice>
        </mc:AlternateContent>
        <mc:AlternateContent xmlns:mc="http://schemas.openxmlformats.org/markup-compatibility/2006">
          <mc:Choice Requires="x14">
            <control shapeId="10271" r:id="rId23" name="Check Box 31">
              <controlPr locked="0" defaultSize="0" autoFill="0" autoLine="0" autoPict="0">
                <anchor moveWithCells="1">
                  <from>
                    <xdr:col>2</xdr:col>
                    <xdr:colOff>165100</xdr:colOff>
                    <xdr:row>48</xdr:row>
                    <xdr:rowOff>247650</xdr:rowOff>
                  </from>
                  <to>
                    <xdr:col>2</xdr:col>
                    <xdr:colOff>165100</xdr:colOff>
                    <xdr:row>48</xdr:row>
                    <xdr:rowOff>476250</xdr:rowOff>
                  </to>
                </anchor>
              </controlPr>
            </control>
          </mc:Choice>
        </mc:AlternateContent>
        <mc:AlternateContent xmlns:mc="http://schemas.openxmlformats.org/markup-compatibility/2006">
          <mc:Choice Requires="x14">
            <control shapeId="10282" r:id="rId24" name="Check Box 42">
              <controlPr locked="0" defaultSize="0" autoFill="0" autoLine="0" autoPict="0">
                <anchor moveWithCells="1">
                  <from>
                    <xdr:col>2</xdr:col>
                    <xdr:colOff>152400</xdr:colOff>
                    <xdr:row>25</xdr:row>
                    <xdr:rowOff>241300</xdr:rowOff>
                  </from>
                  <to>
                    <xdr:col>2</xdr:col>
                    <xdr:colOff>152400</xdr:colOff>
                    <xdr:row>25</xdr:row>
                    <xdr:rowOff>469900</xdr:rowOff>
                  </to>
                </anchor>
              </controlPr>
            </control>
          </mc:Choice>
        </mc:AlternateContent>
        <mc:AlternateContent xmlns:mc="http://schemas.openxmlformats.org/markup-compatibility/2006">
          <mc:Choice Requires="x14">
            <control shapeId="10296" r:id="rId25" name="Check Box 56">
              <controlPr locked="0" defaultSize="0" autoFill="0" autoLine="0" autoPict="0">
                <anchor moveWithCells="1">
                  <from>
                    <xdr:col>2</xdr:col>
                    <xdr:colOff>127000</xdr:colOff>
                    <xdr:row>22</xdr:row>
                    <xdr:rowOff>114300</xdr:rowOff>
                  </from>
                  <to>
                    <xdr:col>2</xdr:col>
                    <xdr:colOff>355600</xdr:colOff>
                    <xdr:row>22</xdr:row>
                    <xdr:rowOff>342900</xdr:rowOff>
                  </to>
                </anchor>
              </controlPr>
            </control>
          </mc:Choice>
        </mc:AlternateContent>
        <mc:AlternateContent xmlns:mc="http://schemas.openxmlformats.org/markup-compatibility/2006">
          <mc:Choice Requires="x14">
            <control shapeId="10297" r:id="rId26" name="Check Box 57">
              <controlPr locked="0" defaultSize="0" autoFill="0" autoLine="0" autoPict="0">
                <anchor moveWithCells="1">
                  <from>
                    <xdr:col>2</xdr:col>
                    <xdr:colOff>127000</xdr:colOff>
                    <xdr:row>23</xdr:row>
                    <xdr:rowOff>114300</xdr:rowOff>
                  </from>
                  <to>
                    <xdr:col>2</xdr:col>
                    <xdr:colOff>361950</xdr:colOff>
                    <xdr:row>23</xdr:row>
                    <xdr:rowOff>342900</xdr:rowOff>
                  </to>
                </anchor>
              </controlPr>
            </control>
          </mc:Choice>
        </mc:AlternateContent>
        <mc:AlternateContent xmlns:mc="http://schemas.openxmlformats.org/markup-compatibility/2006">
          <mc:Choice Requires="x14">
            <control shapeId="10298" r:id="rId27" name="Check Box 58">
              <controlPr locked="0" defaultSize="0" autoFill="0" autoLine="0" autoPict="0">
                <anchor moveWithCells="1">
                  <from>
                    <xdr:col>2</xdr:col>
                    <xdr:colOff>152400</xdr:colOff>
                    <xdr:row>5</xdr:row>
                    <xdr:rowOff>0</xdr:rowOff>
                  </from>
                  <to>
                    <xdr:col>2</xdr:col>
                    <xdr:colOff>355600</xdr:colOff>
                    <xdr:row>5</xdr:row>
                    <xdr:rowOff>184150</xdr:rowOff>
                  </to>
                </anchor>
              </controlPr>
            </control>
          </mc:Choice>
        </mc:AlternateContent>
        <mc:AlternateContent xmlns:mc="http://schemas.openxmlformats.org/markup-compatibility/2006">
          <mc:Choice Requires="x14">
            <control shapeId="10299" r:id="rId28" name="Check Box 59">
              <controlPr locked="0" defaultSize="0" autoFill="0" autoLine="0" autoPict="0">
                <anchor moveWithCells="1">
                  <from>
                    <xdr:col>2</xdr:col>
                    <xdr:colOff>152400</xdr:colOff>
                    <xdr:row>6</xdr:row>
                    <xdr:rowOff>12700</xdr:rowOff>
                  </from>
                  <to>
                    <xdr:col>2</xdr:col>
                    <xdr:colOff>381000</xdr:colOff>
                    <xdr:row>6</xdr:row>
                    <xdr:rowOff>203200</xdr:rowOff>
                  </to>
                </anchor>
              </controlPr>
            </control>
          </mc:Choice>
        </mc:AlternateContent>
        <mc:AlternateContent xmlns:mc="http://schemas.openxmlformats.org/markup-compatibility/2006">
          <mc:Choice Requires="x14">
            <control shapeId="10300" r:id="rId29" name="Check Box 60">
              <controlPr locked="0" defaultSize="0" autoFill="0" autoLine="0" autoPict="0">
                <anchor moveWithCells="1">
                  <from>
                    <xdr:col>2</xdr:col>
                    <xdr:colOff>152400</xdr:colOff>
                    <xdr:row>7</xdr:row>
                    <xdr:rowOff>50800</xdr:rowOff>
                  </from>
                  <to>
                    <xdr:col>2</xdr:col>
                    <xdr:colOff>374650</xdr:colOff>
                    <xdr:row>7</xdr:row>
                    <xdr:rowOff>184150</xdr:rowOff>
                  </to>
                </anchor>
              </controlPr>
            </control>
          </mc:Choice>
        </mc:AlternateContent>
        <mc:AlternateContent xmlns:mc="http://schemas.openxmlformats.org/markup-compatibility/2006">
          <mc:Choice Requires="x14">
            <control shapeId="10301" r:id="rId30" name="Check Box 61">
              <controlPr locked="0" defaultSize="0" autoFill="0" autoLine="0" autoPict="0">
                <anchor moveWithCells="1">
                  <from>
                    <xdr:col>2</xdr:col>
                    <xdr:colOff>146050</xdr:colOff>
                    <xdr:row>8</xdr:row>
                    <xdr:rowOff>76200</xdr:rowOff>
                  </from>
                  <to>
                    <xdr:col>2</xdr:col>
                    <xdr:colOff>381000</xdr:colOff>
                    <xdr:row>8</xdr:row>
                    <xdr:rowOff>304800</xdr:rowOff>
                  </to>
                </anchor>
              </controlPr>
            </control>
          </mc:Choice>
        </mc:AlternateContent>
        <mc:AlternateContent xmlns:mc="http://schemas.openxmlformats.org/markup-compatibility/2006">
          <mc:Choice Requires="x14">
            <control shapeId="10302" r:id="rId31" name="Check Box 62">
              <controlPr locked="0" defaultSize="0" autoFill="0" autoLine="0" autoPict="0">
                <anchor moveWithCells="1">
                  <from>
                    <xdr:col>2</xdr:col>
                    <xdr:colOff>146050</xdr:colOff>
                    <xdr:row>9</xdr:row>
                    <xdr:rowOff>76200</xdr:rowOff>
                  </from>
                  <to>
                    <xdr:col>2</xdr:col>
                    <xdr:colOff>381000</xdr:colOff>
                    <xdr:row>9</xdr:row>
                    <xdr:rowOff>304800</xdr:rowOff>
                  </to>
                </anchor>
              </controlPr>
            </control>
          </mc:Choice>
        </mc:AlternateContent>
        <mc:AlternateContent xmlns:mc="http://schemas.openxmlformats.org/markup-compatibility/2006">
          <mc:Choice Requires="x14">
            <control shapeId="10303" r:id="rId32" name="Check Box 63">
              <controlPr locked="0" defaultSize="0" autoFill="0" autoLine="0" autoPict="0">
                <anchor moveWithCells="1">
                  <from>
                    <xdr:col>2</xdr:col>
                    <xdr:colOff>133350</xdr:colOff>
                    <xdr:row>10</xdr:row>
                    <xdr:rowOff>76200</xdr:rowOff>
                  </from>
                  <to>
                    <xdr:col>2</xdr:col>
                    <xdr:colOff>374650</xdr:colOff>
                    <xdr:row>10</xdr:row>
                    <xdr:rowOff>304800</xdr:rowOff>
                  </to>
                </anchor>
              </controlPr>
            </control>
          </mc:Choice>
        </mc:AlternateContent>
        <mc:AlternateContent xmlns:mc="http://schemas.openxmlformats.org/markup-compatibility/2006">
          <mc:Choice Requires="x14">
            <control shapeId="10304" r:id="rId33" name="Check Box 64">
              <controlPr locked="0" defaultSize="0" autoFill="0" autoLine="0" autoPict="0">
                <anchor moveWithCells="1">
                  <from>
                    <xdr:col>2</xdr:col>
                    <xdr:colOff>133350</xdr:colOff>
                    <xdr:row>11</xdr:row>
                    <xdr:rowOff>69850</xdr:rowOff>
                  </from>
                  <to>
                    <xdr:col>2</xdr:col>
                    <xdr:colOff>381000</xdr:colOff>
                    <xdr:row>11</xdr:row>
                    <xdr:rowOff>298450</xdr:rowOff>
                  </to>
                </anchor>
              </controlPr>
            </control>
          </mc:Choice>
        </mc:AlternateContent>
        <mc:AlternateContent xmlns:mc="http://schemas.openxmlformats.org/markup-compatibility/2006">
          <mc:Choice Requires="x14">
            <control shapeId="10305" r:id="rId34" name="Check Box 65">
              <controlPr locked="0" defaultSize="0" autoFill="0" autoLine="0" autoPict="0">
                <anchor moveWithCells="1">
                  <from>
                    <xdr:col>2</xdr:col>
                    <xdr:colOff>133350</xdr:colOff>
                    <xdr:row>12</xdr:row>
                    <xdr:rowOff>69850</xdr:rowOff>
                  </from>
                  <to>
                    <xdr:col>2</xdr:col>
                    <xdr:colOff>361950</xdr:colOff>
                    <xdr:row>12</xdr:row>
                    <xdr:rowOff>298450</xdr:rowOff>
                  </to>
                </anchor>
              </controlPr>
            </control>
          </mc:Choice>
        </mc:AlternateContent>
        <mc:AlternateContent xmlns:mc="http://schemas.openxmlformats.org/markup-compatibility/2006">
          <mc:Choice Requires="x14">
            <control shapeId="10306" r:id="rId35" name="Check Box 66">
              <controlPr locked="0" defaultSize="0" autoFill="0" autoLine="0" autoPict="0">
                <anchor moveWithCells="1">
                  <from>
                    <xdr:col>2</xdr:col>
                    <xdr:colOff>133350</xdr:colOff>
                    <xdr:row>13</xdr:row>
                    <xdr:rowOff>114300</xdr:rowOff>
                  </from>
                  <to>
                    <xdr:col>2</xdr:col>
                    <xdr:colOff>355600</xdr:colOff>
                    <xdr:row>13</xdr:row>
                    <xdr:rowOff>342900</xdr:rowOff>
                  </to>
                </anchor>
              </controlPr>
            </control>
          </mc:Choice>
        </mc:AlternateContent>
        <mc:AlternateContent xmlns:mc="http://schemas.openxmlformats.org/markup-compatibility/2006">
          <mc:Choice Requires="x14">
            <control shapeId="10307" r:id="rId36" name="Check Box 67">
              <controlPr locked="0" defaultSize="0" autoFill="0" autoLine="0" autoPict="0">
                <anchor moveWithCells="1">
                  <from>
                    <xdr:col>2</xdr:col>
                    <xdr:colOff>133350</xdr:colOff>
                    <xdr:row>16</xdr:row>
                    <xdr:rowOff>76200</xdr:rowOff>
                  </from>
                  <to>
                    <xdr:col>2</xdr:col>
                    <xdr:colOff>361950</xdr:colOff>
                    <xdr:row>16</xdr:row>
                    <xdr:rowOff>304800</xdr:rowOff>
                  </to>
                </anchor>
              </controlPr>
            </control>
          </mc:Choice>
        </mc:AlternateContent>
        <mc:AlternateContent xmlns:mc="http://schemas.openxmlformats.org/markup-compatibility/2006">
          <mc:Choice Requires="x14">
            <control shapeId="10308" r:id="rId37" name="Check Box 68">
              <controlPr locked="0" defaultSize="0" autoFill="0" autoLine="0" autoPict="0">
                <anchor moveWithCells="1">
                  <from>
                    <xdr:col>2</xdr:col>
                    <xdr:colOff>127000</xdr:colOff>
                    <xdr:row>24</xdr:row>
                    <xdr:rowOff>12700</xdr:rowOff>
                  </from>
                  <to>
                    <xdr:col>2</xdr:col>
                    <xdr:colOff>381000</xdr:colOff>
                    <xdr:row>24</xdr:row>
                    <xdr:rowOff>241300</xdr:rowOff>
                  </to>
                </anchor>
              </controlPr>
            </control>
          </mc:Choice>
        </mc:AlternateContent>
        <mc:AlternateContent xmlns:mc="http://schemas.openxmlformats.org/markup-compatibility/2006">
          <mc:Choice Requires="x14">
            <control shapeId="10309" r:id="rId38" name="Check Box 69">
              <controlPr locked="0" defaultSize="0" autoFill="0" autoLine="0" autoPict="0">
                <anchor moveWithCells="1">
                  <from>
                    <xdr:col>2</xdr:col>
                    <xdr:colOff>152400</xdr:colOff>
                    <xdr:row>31</xdr:row>
                    <xdr:rowOff>107950</xdr:rowOff>
                  </from>
                  <to>
                    <xdr:col>2</xdr:col>
                    <xdr:colOff>400050</xdr:colOff>
                    <xdr:row>31</xdr:row>
                    <xdr:rowOff>336550</xdr:rowOff>
                  </to>
                </anchor>
              </controlPr>
            </control>
          </mc:Choice>
        </mc:AlternateContent>
        <mc:AlternateContent xmlns:mc="http://schemas.openxmlformats.org/markup-compatibility/2006">
          <mc:Choice Requires="x14">
            <control shapeId="10310" r:id="rId39" name="Check Box 70">
              <controlPr locked="0" defaultSize="0" autoFill="0" autoLine="0" autoPict="0">
                <anchor moveWithCells="1">
                  <from>
                    <xdr:col>2</xdr:col>
                    <xdr:colOff>152400</xdr:colOff>
                    <xdr:row>34</xdr:row>
                    <xdr:rowOff>152400</xdr:rowOff>
                  </from>
                  <to>
                    <xdr:col>2</xdr:col>
                    <xdr:colOff>412750</xdr:colOff>
                    <xdr:row>34</xdr:row>
                    <xdr:rowOff>381000</xdr:rowOff>
                  </to>
                </anchor>
              </controlPr>
            </control>
          </mc:Choice>
        </mc:AlternateContent>
        <mc:AlternateContent xmlns:mc="http://schemas.openxmlformats.org/markup-compatibility/2006">
          <mc:Choice Requires="x14">
            <control shapeId="10311" r:id="rId40" name="Check Box 71">
              <controlPr locked="0" defaultSize="0" autoFill="0" autoLine="0" autoPict="0">
                <anchor moveWithCells="1">
                  <from>
                    <xdr:col>2</xdr:col>
                    <xdr:colOff>152400</xdr:colOff>
                    <xdr:row>35</xdr:row>
                    <xdr:rowOff>114300</xdr:rowOff>
                  </from>
                  <to>
                    <xdr:col>2</xdr:col>
                    <xdr:colOff>393700</xdr:colOff>
                    <xdr:row>35</xdr:row>
                    <xdr:rowOff>342900</xdr:rowOff>
                  </to>
                </anchor>
              </controlPr>
            </control>
          </mc:Choice>
        </mc:AlternateContent>
        <mc:AlternateContent xmlns:mc="http://schemas.openxmlformats.org/markup-compatibility/2006">
          <mc:Choice Requires="x14">
            <control shapeId="10312" r:id="rId41" name="Check Box 72">
              <controlPr locked="0" defaultSize="0" autoFill="0" autoLine="0" autoPict="0">
                <anchor moveWithCells="1">
                  <from>
                    <xdr:col>2</xdr:col>
                    <xdr:colOff>152400</xdr:colOff>
                    <xdr:row>36</xdr:row>
                    <xdr:rowOff>107950</xdr:rowOff>
                  </from>
                  <to>
                    <xdr:col>2</xdr:col>
                    <xdr:colOff>381000</xdr:colOff>
                    <xdr:row>36</xdr:row>
                    <xdr:rowOff>336550</xdr:rowOff>
                  </to>
                </anchor>
              </controlPr>
            </control>
          </mc:Choice>
        </mc:AlternateContent>
        <mc:AlternateContent xmlns:mc="http://schemas.openxmlformats.org/markup-compatibility/2006">
          <mc:Choice Requires="x14">
            <control shapeId="10313" r:id="rId42" name="Check Box 73">
              <controlPr locked="0" defaultSize="0" autoFill="0" autoLine="0" autoPict="0">
                <anchor moveWithCells="1">
                  <from>
                    <xdr:col>2</xdr:col>
                    <xdr:colOff>152400</xdr:colOff>
                    <xdr:row>37</xdr:row>
                    <xdr:rowOff>146050</xdr:rowOff>
                  </from>
                  <to>
                    <xdr:col>2</xdr:col>
                    <xdr:colOff>381000</xdr:colOff>
                    <xdr:row>37</xdr:row>
                    <xdr:rowOff>374650</xdr:rowOff>
                  </to>
                </anchor>
              </controlPr>
            </control>
          </mc:Choice>
        </mc:AlternateContent>
        <mc:AlternateContent xmlns:mc="http://schemas.openxmlformats.org/markup-compatibility/2006">
          <mc:Choice Requires="x14">
            <control shapeId="10314" r:id="rId43" name="Check Box 74">
              <controlPr locked="0" defaultSize="0" autoFill="0" autoLine="0" autoPict="0">
                <anchor moveWithCells="1">
                  <from>
                    <xdr:col>2</xdr:col>
                    <xdr:colOff>152400</xdr:colOff>
                    <xdr:row>38</xdr:row>
                    <xdr:rowOff>88900</xdr:rowOff>
                  </from>
                  <to>
                    <xdr:col>2</xdr:col>
                    <xdr:colOff>393700</xdr:colOff>
                    <xdr:row>38</xdr:row>
                    <xdr:rowOff>317500</xdr:rowOff>
                  </to>
                </anchor>
              </controlPr>
            </control>
          </mc:Choice>
        </mc:AlternateContent>
        <mc:AlternateContent xmlns:mc="http://schemas.openxmlformats.org/markup-compatibility/2006">
          <mc:Choice Requires="x14">
            <control shapeId="10315" r:id="rId44" name="Check Box 75">
              <controlPr locked="0" defaultSize="0" autoFill="0" autoLine="0" autoPict="0">
                <anchor moveWithCells="1">
                  <from>
                    <xdr:col>2</xdr:col>
                    <xdr:colOff>165100</xdr:colOff>
                    <xdr:row>48</xdr:row>
                    <xdr:rowOff>247650</xdr:rowOff>
                  </from>
                  <to>
                    <xdr:col>2</xdr:col>
                    <xdr:colOff>381000</xdr:colOff>
                    <xdr:row>48</xdr:row>
                    <xdr:rowOff>476250</xdr:rowOff>
                  </to>
                </anchor>
              </controlPr>
            </control>
          </mc:Choice>
        </mc:AlternateContent>
        <mc:AlternateContent xmlns:mc="http://schemas.openxmlformats.org/markup-compatibility/2006">
          <mc:Choice Requires="x14">
            <control shapeId="10316" r:id="rId45" name="Check Box 76">
              <controlPr locked="0" defaultSize="0" autoFill="0" autoLine="0" autoPict="0">
                <anchor moveWithCells="1">
                  <from>
                    <xdr:col>2</xdr:col>
                    <xdr:colOff>127000</xdr:colOff>
                    <xdr:row>25</xdr:row>
                    <xdr:rowOff>241300</xdr:rowOff>
                  </from>
                  <to>
                    <xdr:col>2</xdr:col>
                    <xdr:colOff>342900</xdr:colOff>
                    <xdr:row>25</xdr:row>
                    <xdr:rowOff>469900</xdr:rowOff>
                  </to>
                </anchor>
              </controlPr>
            </control>
          </mc:Choice>
        </mc:AlternateContent>
        <mc:AlternateContent xmlns:mc="http://schemas.openxmlformats.org/markup-compatibility/2006">
          <mc:Choice Requires="x14">
            <control shapeId="10317" r:id="rId46" name="Check Box 77">
              <controlPr locked="0" defaultSize="0" autoFill="0" autoLine="0" autoPict="0">
                <anchor moveWithCells="1">
                  <from>
                    <xdr:col>2</xdr:col>
                    <xdr:colOff>165100</xdr:colOff>
                    <xdr:row>19</xdr:row>
                    <xdr:rowOff>107950</xdr:rowOff>
                  </from>
                  <to>
                    <xdr:col>2</xdr:col>
                    <xdr:colOff>165100</xdr:colOff>
                    <xdr:row>19</xdr:row>
                    <xdr:rowOff>336550</xdr:rowOff>
                  </to>
                </anchor>
              </controlPr>
            </control>
          </mc:Choice>
        </mc:AlternateContent>
        <mc:AlternateContent xmlns:mc="http://schemas.openxmlformats.org/markup-compatibility/2006">
          <mc:Choice Requires="x14">
            <control shapeId="10318" r:id="rId47" name="Check Box 78">
              <controlPr locked="0" defaultSize="0" autoFill="0" autoLine="0" autoPict="0">
                <anchor moveWithCells="1">
                  <from>
                    <xdr:col>2</xdr:col>
                    <xdr:colOff>127000</xdr:colOff>
                    <xdr:row>19</xdr:row>
                    <xdr:rowOff>107950</xdr:rowOff>
                  </from>
                  <to>
                    <xdr:col>2</xdr:col>
                    <xdr:colOff>336550</xdr:colOff>
                    <xdr:row>19</xdr:row>
                    <xdr:rowOff>336550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214</TotalTime>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Revision Tracking</vt:lpstr>
      <vt:lpstr>Score Summary</vt:lpstr>
      <vt:lpstr>Pre-Requisites</vt:lpstr>
      <vt:lpstr>Sect 1-Responsive Urban Design</vt:lpstr>
      <vt:lpstr>Sect 2-Energy Performance</vt:lpstr>
      <vt:lpstr>Sect 3-Resource Stewardship</vt:lpstr>
      <vt:lpstr>Sect 4-Smart &amp; Healthy Building</vt:lpstr>
      <vt:lpstr>Sect 5-Advanced Green Efforts</vt:lpstr>
      <vt:lpstr>'Pre-Requisites'!Print_Area</vt:lpstr>
      <vt:lpstr>'Score Summary'!Print_Area</vt:lpstr>
      <vt:lpstr>'Sect 1-Responsive Urban Design'!Print_Area</vt:lpstr>
      <vt:lpstr>'Sect 2-Energy Performance'!Print_Area</vt:lpstr>
      <vt:lpstr>'Sect 3-Resource Stewardship'!Print_Area</vt:lpstr>
      <vt:lpstr>'Sect 4-Smart &amp; Healthy Building'!Print_Area</vt:lpstr>
      <vt:lpstr>'Sect 5-Advanced Green Efforts'!Print_Area</vt:lpstr>
      <vt:lpstr>'Pre-Requisites'!Print_Titles</vt:lpstr>
      <vt:lpstr>'Sect 1-Responsive Urban Design'!Print_Titles</vt:lpstr>
      <vt:lpstr>'Sect 2-Energy Performance'!Print_Titles</vt:lpstr>
      <vt:lpstr>'Sect 3-Resource Stewardship'!Print_Titles</vt:lpstr>
      <vt:lpstr>'Sect 4-Smart &amp; Healthy Building'!Print_Titles</vt:lpstr>
      <vt:lpstr>'Sect 5-Advanced Green Efforts'!Print_Titles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Chia Kum Hoong</dc:creator>
  <dc:description/>
  <cp:lastModifiedBy>Kum Hoong CHIA (BCA)</cp:lastModifiedBy>
  <cp:revision>24</cp:revision>
  <cp:lastPrinted>2024-12-08T13:00:20Z</cp:lastPrinted>
  <dcterms:created xsi:type="dcterms:W3CDTF">2016-08-21T15:12:59Z</dcterms:created>
  <dcterms:modified xsi:type="dcterms:W3CDTF">2024-12-08T13:02:05Z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2024-12-08T12:55:39Z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18def776-c2ea-43bd-b015-2ce849d81421</vt:lpwstr>
  </property>
  <property fmtid="{D5CDD505-2E9C-101B-9397-08002B2CF9AE}" pid="8" name="MSIP_Label_5434c4c7-833e-41e4-b0ab-cdb227a2f6f7_ContentBits">
    <vt:lpwstr>0</vt:lpwstr>
  </property>
</Properties>
</file>