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a_KaiSiong\Desktop\"/>
    </mc:Choice>
  </mc:AlternateContent>
  <xr:revisionPtr revIDLastSave="0" documentId="13_ncr:1_{0B1B5B11-9EFE-4529-88FC-1A36A371BC32}" xr6:coauthVersionLast="47" xr6:coauthVersionMax="47" xr10:uidLastSave="{00000000-0000-0000-0000-000000000000}"/>
  <bookViews>
    <workbookView xWindow="-120" yWindow="-18120" windowWidth="29040" windowHeight="17640" tabRatio="707" firstSheet="1" activeTab="5" xr2:uid="{00000000-000D-0000-FFFF-FFFF00000000}"/>
  </bookViews>
  <sheets>
    <sheet name="General Info" sheetId="6" r:id="rId1"/>
    <sheet name="Chiller(s)" sheetId="1" r:id="rId2"/>
    <sheet name="Chilled Water Pump(s)" sheetId="3" r:id="rId3"/>
    <sheet name="Condenser Water Pump(s)" sheetId="5" r:id="rId4"/>
    <sheet name="Cooling Tower(s)" sheetId="4" r:id="rId5"/>
    <sheet name="Total System Efficiency" sheetId="2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8" i="2" l="1"/>
  <c r="R28" i="2" s="1"/>
  <c r="Q27" i="2"/>
  <c r="Q26" i="2"/>
  <c r="Q25" i="2"/>
  <c r="Q24" i="2"/>
  <c r="Q23" i="2"/>
  <c r="Q22" i="2"/>
  <c r="Q21" i="2"/>
  <c r="R21" i="2" s="1"/>
  <c r="Q20" i="2"/>
  <c r="Q19" i="2"/>
  <c r="Q18" i="2"/>
  <c r="Q17" i="2"/>
  <c r="Q16" i="2"/>
  <c r="Q15" i="2"/>
  <c r="Q14" i="2"/>
  <c r="R14" i="2" s="1"/>
  <c r="Q13" i="2"/>
  <c r="R13" i="2" s="1"/>
  <c r="Q12" i="2"/>
  <c r="R12" i="2" s="1"/>
  <c r="Q11" i="2"/>
  <c r="Q10" i="2"/>
  <c r="R10" i="2" s="1"/>
  <c r="Q9" i="2"/>
  <c r="Q8" i="2"/>
  <c r="R8" i="2" s="1"/>
  <c r="Q7" i="2"/>
  <c r="Q6" i="2"/>
  <c r="Q5" i="2"/>
  <c r="R27" i="2"/>
  <c r="R26" i="2"/>
  <c r="R25" i="2"/>
  <c r="R24" i="2"/>
  <c r="R23" i="2"/>
  <c r="R22" i="2"/>
  <c r="R20" i="2"/>
  <c r="R19" i="2"/>
  <c r="R18" i="2"/>
  <c r="R17" i="2"/>
  <c r="R16" i="2"/>
  <c r="R15" i="2"/>
  <c r="R11" i="2"/>
  <c r="R9" i="2"/>
  <c r="R7" i="2"/>
  <c r="R6" i="2"/>
  <c r="R5" i="2"/>
  <c r="B14" i="4"/>
  <c r="B10" i="4"/>
  <c r="C17" i="4" s="1"/>
  <c r="C21" i="4" s="1"/>
  <c r="D15" i="4"/>
  <c r="C15" i="4"/>
  <c r="B15" i="4"/>
  <c r="B18" i="4" s="1"/>
  <c r="D14" i="4"/>
  <c r="C14" i="4"/>
  <c r="C18" i="4"/>
  <c r="D10" i="4"/>
  <c r="C10" i="4"/>
  <c r="B17" i="4"/>
  <c r="D8" i="4"/>
  <c r="C8" i="4"/>
  <c r="B8" i="4"/>
  <c r="B19" i="4" s="1"/>
  <c r="B20" i="4" s="1"/>
  <c r="C19" i="4"/>
  <c r="C20" i="4" s="1"/>
  <c r="D5" i="4"/>
  <c r="C5" i="4"/>
  <c r="B5" i="4"/>
  <c r="C9" i="3"/>
  <c r="D9" i="3" s="1"/>
  <c r="G9" i="3" s="1"/>
  <c r="G14" i="2" s="1"/>
  <c r="C8" i="1"/>
  <c r="I8" i="1"/>
  <c r="C12" i="5"/>
  <c r="D12" i="5" s="1"/>
  <c r="C11" i="5"/>
  <c r="D11" i="5" s="1"/>
  <c r="C10" i="5"/>
  <c r="C9" i="5"/>
  <c r="C12" i="3"/>
  <c r="C11" i="3"/>
  <c r="C10" i="3"/>
  <c r="G10" i="3" s="1"/>
  <c r="D10" i="3"/>
  <c r="N15" i="1"/>
  <c r="N14" i="1"/>
  <c r="N13" i="1"/>
  <c r="N12" i="1"/>
  <c r="N11" i="1"/>
  <c r="N10" i="1"/>
  <c r="N9" i="1"/>
  <c r="N8" i="1"/>
  <c r="C15" i="1"/>
  <c r="C14" i="1"/>
  <c r="C13" i="1"/>
  <c r="C12" i="1"/>
  <c r="C11" i="1"/>
  <c r="C10" i="1"/>
  <c r="C9" i="1"/>
  <c r="D10" i="5"/>
  <c r="D9" i="5"/>
  <c r="G9" i="5"/>
  <c r="I14" i="2"/>
  <c r="G8" i="5"/>
  <c r="G8" i="3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L15" i="2"/>
  <c r="M15" i="2" s="1"/>
  <c r="L16" i="2"/>
  <c r="M16" i="2" s="1"/>
  <c r="L17" i="2"/>
  <c r="M17" i="2" s="1"/>
  <c r="L18" i="2"/>
  <c r="M18" i="2" s="1"/>
  <c r="L19" i="2"/>
  <c r="M19" i="2" s="1"/>
  <c r="L20" i="2"/>
  <c r="M20" i="2" s="1"/>
  <c r="L21" i="2"/>
  <c r="M21" i="2" s="1"/>
  <c r="L22" i="2"/>
  <c r="M22" i="2" s="1"/>
  <c r="L23" i="2"/>
  <c r="M23" i="2" s="1"/>
  <c r="L24" i="2"/>
  <c r="M24" i="2" s="1"/>
  <c r="L25" i="2"/>
  <c r="M25" i="2" s="1"/>
  <c r="L26" i="2"/>
  <c r="L27" i="2"/>
  <c r="M27" i="2" s="1"/>
  <c r="L28" i="2"/>
  <c r="M28" i="2" s="1"/>
  <c r="L5" i="2"/>
  <c r="M5" i="2" s="1"/>
  <c r="D18" i="4"/>
  <c r="D17" i="4"/>
  <c r="D19" i="4"/>
  <c r="D20" i="4" s="1"/>
  <c r="D21" i="4" s="1"/>
  <c r="F8" i="1"/>
  <c r="E8" i="1"/>
  <c r="E14" i="2"/>
  <c r="G10" i="5"/>
  <c r="D12" i="3"/>
  <c r="G12" i="3"/>
  <c r="D11" i="3"/>
  <c r="G11" i="3"/>
  <c r="T26" i="2" l="1"/>
  <c r="U26" i="2" s="1"/>
  <c r="E32" i="2"/>
  <c r="K32" i="2"/>
  <c r="T18" i="2"/>
  <c r="U18" i="2" s="1"/>
  <c r="T20" i="2"/>
  <c r="U20" i="2" s="1"/>
  <c r="T27" i="2"/>
  <c r="U27" i="2" s="1"/>
  <c r="T10" i="2"/>
  <c r="U10" i="2" s="1"/>
  <c r="G32" i="2"/>
  <c r="T11" i="2"/>
  <c r="U11" i="2" s="1"/>
  <c r="T22" i="2"/>
  <c r="U22" i="2" s="1"/>
  <c r="T13" i="2"/>
  <c r="U13" i="2" s="1"/>
  <c r="T23" i="2"/>
  <c r="U23" i="2" s="1"/>
  <c r="T12" i="2"/>
  <c r="U12" i="2" s="1"/>
  <c r="T21" i="2"/>
  <c r="U21" i="2" s="1"/>
  <c r="I32" i="2"/>
  <c r="T5" i="2"/>
  <c r="U5" i="2" s="1"/>
  <c r="T15" i="2"/>
  <c r="U15" i="2" s="1"/>
  <c r="T24" i="2"/>
  <c r="U24" i="2" s="1"/>
  <c r="T6" i="2"/>
  <c r="U6" i="2" s="1"/>
  <c r="T16" i="2"/>
  <c r="U16" i="2" s="1"/>
  <c r="T25" i="2"/>
  <c r="U25" i="2" s="1"/>
  <c r="M26" i="2"/>
  <c r="T7" i="2"/>
  <c r="U7" i="2" s="1"/>
  <c r="T17" i="2"/>
  <c r="U17" i="2" s="1"/>
  <c r="T8" i="2"/>
  <c r="U8" i="2" s="1"/>
  <c r="T9" i="2"/>
  <c r="U9" i="2" s="1"/>
  <c r="T19" i="2"/>
  <c r="U19" i="2" s="1"/>
  <c r="T28" i="2"/>
  <c r="U28" i="2" s="1"/>
  <c r="B21" i="4"/>
  <c r="G12" i="5"/>
  <c r="G11" i="5"/>
  <c r="L14" i="2"/>
  <c r="T14" i="2" s="1"/>
  <c r="U14" i="2" s="1"/>
  <c r="M32" i="2" l="1"/>
  <c r="M14" i="2"/>
</calcChain>
</file>

<file path=xl/sharedStrings.xml><?xml version="1.0" encoding="utf-8"?>
<sst xmlns="http://schemas.openxmlformats.org/spreadsheetml/2006/main" count="489" uniqueCount="156">
  <si>
    <t>% Load</t>
  </si>
  <si>
    <t>Chiller Efficiency kW/RT</t>
  </si>
  <si>
    <t>Evaporator</t>
  </si>
  <si>
    <t>Condenser</t>
  </si>
  <si>
    <t>Chiller Input Power             (kW)</t>
  </si>
  <si>
    <t>Capacity   (RT)</t>
  </si>
  <si>
    <t>Flow       (L/s)</t>
  </si>
  <si>
    <r>
      <t>CHWST        (</t>
    </r>
    <r>
      <rPr>
        <b/>
        <sz val="11"/>
        <color indexed="8"/>
        <rFont val="Calibri"/>
        <family val="2"/>
      </rPr>
      <t>°C)</t>
    </r>
  </si>
  <si>
    <r>
      <t>CHWRT        (</t>
    </r>
    <r>
      <rPr>
        <b/>
        <sz val="11"/>
        <color indexed="8"/>
        <rFont val="Calibri"/>
        <family val="2"/>
      </rPr>
      <t>°C)</t>
    </r>
  </si>
  <si>
    <r>
      <t>CWST        (</t>
    </r>
    <r>
      <rPr>
        <b/>
        <sz val="11"/>
        <color indexed="8"/>
        <rFont val="Calibri"/>
        <family val="2"/>
      </rPr>
      <t>°C)</t>
    </r>
  </si>
  <si>
    <r>
      <t>CWRT        (</t>
    </r>
    <r>
      <rPr>
        <b/>
        <sz val="11"/>
        <color indexed="8"/>
        <rFont val="Calibri"/>
        <family val="2"/>
      </rPr>
      <t>°C)</t>
    </r>
  </si>
  <si>
    <t>Rated Flow       (L/s)</t>
  </si>
  <si>
    <t>Rated Head        (m)</t>
  </si>
  <si>
    <t>Motor Efficiency   (%)</t>
  </si>
  <si>
    <t>Pump Efficiency   (%)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</si>
  <si>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</si>
  <si>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</si>
  <si>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</si>
  <si>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</si>
  <si>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</si>
  <si>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</si>
  <si>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</si>
  <si>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</si>
  <si>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</si>
  <si>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</si>
  <si>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</si>
  <si>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</si>
  <si>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</si>
  <si>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</si>
  <si>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</si>
  <si>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</si>
  <si>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</si>
  <si>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</si>
  <si>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</si>
  <si>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</si>
  <si>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</si>
  <si>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</si>
  <si>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</si>
  <si>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</si>
  <si>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Time</t>
  </si>
  <si>
    <t>Cooling Load           RT</t>
  </si>
  <si>
    <t>Chiller(s) power input (kW)</t>
  </si>
  <si>
    <t>Operating Chilled Water Pump(s)</t>
  </si>
  <si>
    <t>Operating Condenser Water Pump(s)</t>
  </si>
  <si>
    <t>Chilled water pump(s) power input         (kW)</t>
  </si>
  <si>
    <t>Condenser water pump(s) power input         (kW)</t>
  </si>
  <si>
    <t>Operating Cooling Tower(s)</t>
  </si>
  <si>
    <t>Cooling Tower(s) power input (kW)</t>
  </si>
  <si>
    <t>A</t>
  </si>
  <si>
    <t>B</t>
  </si>
  <si>
    <t>Chiller Plant Efficiency</t>
  </si>
  <si>
    <t>C</t>
  </si>
  <si>
    <t>D</t>
  </si>
  <si>
    <t>E</t>
  </si>
  <si>
    <t>F</t>
  </si>
  <si>
    <t>G</t>
  </si>
  <si>
    <t>H</t>
  </si>
  <si>
    <t>I</t>
  </si>
  <si>
    <t>J = C + E + G + I</t>
  </si>
  <si>
    <t>CHILLER 1</t>
  </si>
  <si>
    <t>CHILLER 2</t>
  </si>
  <si>
    <t>CHILLER 3</t>
  </si>
  <si>
    <t>CHILLER 4</t>
  </si>
  <si>
    <t>Chilled Water Pump 1</t>
  </si>
  <si>
    <t>Chilled Water Pump 2</t>
  </si>
  <si>
    <t>Chilled Water Pump 3</t>
  </si>
  <si>
    <t>Condenser Water Pump 1</t>
  </si>
  <si>
    <t>Condenser Water Pump 2</t>
  </si>
  <si>
    <t>Condenser Water Pump 3</t>
  </si>
  <si>
    <t>Condenser Water Pump 4</t>
  </si>
  <si>
    <t>Chilled Water Pump 4</t>
  </si>
  <si>
    <t>Cooling Tower 1</t>
  </si>
  <si>
    <t>N.A.</t>
  </si>
  <si>
    <t>Cooling Tower 2</t>
  </si>
  <si>
    <t>Cooling Tower 3</t>
  </si>
  <si>
    <t>Motor Absorbed Power                   (kW)</t>
  </si>
  <si>
    <r>
      <t>E = (A x 1000 x 9.81 x B) / (10</t>
    </r>
    <r>
      <rPr>
        <b/>
        <vertAlign val="superscript"/>
        <sz val="11"/>
        <color indexed="8"/>
        <rFont val="Calibri"/>
        <family val="2"/>
      </rPr>
      <t>6</t>
    </r>
    <r>
      <rPr>
        <b/>
        <sz val="11"/>
        <color indexed="8"/>
        <rFont val="Calibri"/>
        <family val="2"/>
      </rPr>
      <t xml:space="preserve"> x C x D)</t>
    </r>
  </si>
  <si>
    <t>J/A</t>
  </si>
  <si>
    <t>Operating chiller(s)</t>
  </si>
  <si>
    <t>700 RT x 2 x 90%</t>
  </si>
  <si>
    <t>22.5kW x 3</t>
  </si>
  <si>
    <t>example</t>
  </si>
  <si>
    <t>45kW x 2 x 90%</t>
  </si>
  <si>
    <t>55kW x 2 x 90%</t>
  </si>
  <si>
    <t>Building Name</t>
  </si>
  <si>
    <t>Chiller Configuration</t>
  </si>
  <si>
    <t>General Information</t>
  </si>
  <si>
    <t>Design Chilled Water Supply Temperature</t>
  </si>
  <si>
    <t>Design Chilled Water Flow Rate</t>
  </si>
  <si>
    <t>Design Condenser Water Flow Rate</t>
  </si>
  <si>
    <t>Building Address</t>
  </si>
  <si>
    <t>e.g. Building ABC</t>
  </si>
  <si>
    <t>e.g. Blk 25 Jurong Street Singapore 123456</t>
  </si>
  <si>
    <t>e.g Vince Tan</t>
  </si>
  <si>
    <t>e.g 2 x 550RT, 1 x 300RT</t>
  </si>
  <si>
    <t>Operating Cooling Load</t>
  </si>
  <si>
    <t>Building Type</t>
  </si>
  <si>
    <t>e.g Mix development (Hotel/Retail)</t>
  </si>
  <si>
    <t>e.g 810 RT</t>
  </si>
  <si>
    <t>e.g 6.67 °C</t>
  </si>
  <si>
    <t>e.g 5.5°C</t>
  </si>
  <si>
    <t>e.g 60 L/s</t>
  </si>
  <si>
    <t>e.g 70 L/s</t>
  </si>
  <si>
    <t xml:space="preserve">PE(Mech) </t>
  </si>
  <si>
    <t>PE(Mech) Address</t>
  </si>
  <si>
    <t>e.g 29.7°C</t>
  </si>
  <si>
    <t>Design Chilled Water Delta T</t>
  </si>
  <si>
    <t>Design Condenser Delta T</t>
  </si>
  <si>
    <t>FIX/VARIABLE &lt;please choose one&gt;</t>
  </si>
  <si>
    <t>e.g blk 22 Bishan Street, #04-15, Singapore 654321</t>
  </si>
  <si>
    <t>Design Condenser Supply Water Temperature</t>
  </si>
  <si>
    <t>Cooling Towers</t>
  </si>
  <si>
    <r>
      <t xml:space="preserve">* Based on an ambient DBT 32 </t>
    </r>
    <r>
      <rPr>
        <b/>
        <sz val="11"/>
        <color indexed="8"/>
        <rFont val="Calibri"/>
        <family val="2"/>
      </rPr>
      <t xml:space="preserve">°C </t>
    </r>
    <r>
      <rPr>
        <b/>
        <sz val="11"/>
        <color indexed="8"/>
        <rFont val="Calibri"/>
        <family val="2"/>
      </rPr>
      <t>WBT of 27.5</t>
    </r>
    <r>
      <rPr>
        <b/>
        <sz val="11"/>
        <color indexed="8"/>
        <rFont val="Calibri"/>
        <family val="2"/>
      </rPr>
      <t>°C</t>
    </r>
  </si>
  <si>
    <t>Parameters</t>
  </si>
  <si>
    <t>Forced-draft, blow-thru type</t>
  </si>
  <si>
    <t>Tower Capacity (RT)</t>
  </si>
  <si>
    <t>Tower Capacity (kW)</t>
  </si>
  <si>
    <t>Number of Fan</t>
  </si>
  <si>
    <t>Airflow Rate (m3/min)</t>
  </si>
  <si>
    <t>Absorbed Fan Power (kW)</t>
  </si>
  <si>
    <t>Motor power rating = 15 kW</t>
  </si>
  <si>
    <t>Total Each Fan Power (kW)</t>
  </si>
  <si>
    <t>Cooling Tower (Peak Load) - For 341RT chillers                      Operating  CT1 + CT2</t>
  </si>
  <si>
    <t>Percentage of Load</t>
  </si>
  <si>
    <t>100% (407 RT)</t>
  </si>
  <si>
    <t>90% (366RT)</t>
  </si>
  <si>
    <t>80% (326RT)</t>
  </si>
  <si>
    <t>Total Capacity (kW)</t>
  </si>
  <si>
    <t>Heat Rejected Load Requred (kW)</t>
  </si>
  <si>
    <t>Number of Tower Operating</t>
  </si>
  <si>
    <t>Total Full Fan Power (kW)</t>
  </si>
  <si>
    <t>In the absent of detail data, assume fan efficiency drops accordingly to % Load.</t>
  </si>
  <si>
    <t>Required Capacity for Each Tower</t>
  </si>
  <si>
    <t>Total Airflow Rate (m3/min)</t>
  </si>
  <si>
    <t>Required Airflow Rate (m3/min)</t>
  </si>
  <si>
    <t>Total Fan Power Required (kW)</t>
  </si>
  <si>
    <t>Provision of VSD set at min of 60% speed</t>
  </si>
  <si>
    <t>Individual equipment efficiency (kW/RT) =</t>
  </si>
  <si>
    <t>Total Chiller Plant Power Input               (kW)</t>
  </si>
  <si>
    <t>Chiller Plant System</t>
  </si>
  <si>
    <t>Total Air-side Motor Input Power (kW)</t>
  </si>
  <si>
    <t>Air Distribution System Efficiency (kW/RT)</t>
  </si>
  <si>
    <t>Air Distribution Configuration (FCU, PAU, AHU-VAV, AHU-CAV, e.t.c.)</t>
  </si>
  <si>
    <t>Total Power Input of A/C System, Water+Air (kW)</t>
  </si>
  <si>
    <t>Total Efficiency Water+Air (kW/RT)</t>
  </si>
  <si>
    <t>Air-Distribution System</t>
  </si>
  <si>
    <t>RTH</t>
  </si>
  <si>
    <t>kWH</t>
  </si>
  <si>
    <t>kWH/RTH</t>
  </si>
  <si>
    <t>For Variable Fan flow, Part load fan power calculator may be referenced from ASHRAE 90.1, Table G3.1.3.15, Part-Load Perforamnce for VAV Fan Systems or Part-Load Fan Power Equation can be applied</t>
  </si>
  <si>
    <t>*Note: The total hourly motor input power is based on aggregate of all constant or variable flow fans operating at this hour.</t>
  </si>
  <si>
    <t>Total CAV AHU Motor Input Power (kW)</t>
  </si>
  <si>
    <t>*Total VAV AHU Motor Input Power (kW)</t>
  </si>
  <si>
    <t>*Total FCU Motor Nameplate/Input Power (kW)</t>
  </si>
  <si>
    <t>e.g. 4 AHU-CAV, 10 AHU-VAV, 5 FCUs running at this hour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</si>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</sst>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0" xfId="0" applyFill="1"/>
    <xf numFmtId="2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left" vertical="center"/>
    </xf>
    <xf numFmtId="0" fontId="6" fillId="0" borderId="0" xfId="0" applyFont="1"/>
    <xf numFmtId="0" fontId="4" fillId="0" borderId="0" xfId="0" applyFont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/>
    </xf>
    <xf numFmtId="9" fontId="3" fillId="0" borderId="1" xfId="1" applyFont="1" applyBorder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9" fontId="4" fillId="5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6" borderId="1" xfId="0" applyFill="1" applyBorder="1"/>
    <xf numFmtId="0" fontId="4" fillId="6" borderId="1" xfId="0" applyFont="1" applyFill="1" applyBorder="1"/>
    <xf numFmtId="164" fontId="4" fillId="6" borderId="1" xfId="0" applyNumberFormat="1" applyFont="1" applyFill="1" applyBorder="1" applyAlignment="1">
      <alignment horizontal="center"/>
    </xf>
    <xf numFmtId="1" fontId="3" fillId="6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7" xfId="0" applyBorder="1" applyAlignment="1">
      <alignment horizontal="center"/>
    </xf>
    <xf numFmtId="0" fontId="4" fillId="0" borderId="1" xfId="0" applyFont="1" applyBorder="1" applyAlignment="1">
      <alignment vertical="center"/>
    </xf>
    <xf numFmtId="0" fontId="0" fillId="8" borderId="1" xfId="0" applyFill="1" applyBorder="1" applyAlignment="1">
      <alignment horizontal="center" vertical="center" wrapText="1"/>
    </xf>
    <xf numFmtId="165" fontId="0" fillId="0" borderId="1" xfId="0" applyNumberFormat="1" applyBorder="1"/>
    <xf numFmtId="0" fontId="7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_zhiwei/AppData/Local/Microsoft/Windows/Temporary%20Internet%20Files/Content.Outlook/LC59LNRO/Chiller%20plant%20efficiency%20sheets_14%209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ller(s)"/>
      <sheetName val="Chilled Water Pump(s)"/>
      <sheetName val="Condenser Water Pump(s)"/>
      <sheetName val="Cooling Tower(s)"/>
      <sheetName val="Load Profile"/>
    </sheetNames>
    <sheetDataSet>
      <sheetData sheetId="0">
        <row r="7">
          <cell r="C7">
            <v>341</v>
          </cell>
          <cell r="D7">
            <v>195.05199999999999</v>
          </cell>
        </row>
        <row r="8">
          <cell r="C8">
            <v>307</v>
          </cell>
          <cell r="D8">
            <v>169.77100000000002</v>
          </cell>
        </row>
        <row r="9">
          <cell r="C9">
            <v>273</v>
          </cell>
          <cell r="D9">
            <v>147.14700000000002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9"/>
  <sheetViews>
    <sheetView zoomScale="85" zoomScaleNormal="85" workbookViewId="0">
      <selection activeCell="C5" sqref="C5"/>
    </sheetView>
  </sheetViews>
  <sheetFormatPr defaultRowHeight="14.5" x14ac:dyDescent="0.35"/>
  <cols>
    <col min="2" max="2" width="42.453125" bestFit="1" customWidth="1"/>
    <col min="3" max="3" width="39.54296875" customWidth="1"/>
  </cols>
  <sheetData>
    <row r="2" spans="2:3" ht="31" x14ac:dyDescent="0.35">
      <c r="B2" s="67" t="s">
        <v>86</v>
      </c>
      <c r="C2" s="67"/>
    </row>
    <row r="3" spans="2:3" ht="22.5" customHeight="1" x14ac:dyDescent="0.35">
      <c r="B3" s="32" t="s">
        <v>84</v>
      </c>
      <c r="C3" s="31" t="s">
        <v>91</v>
      </c>
    </row>
    <row r="4" spans="2:3" ht="22.5" customHeight="1" x14ac:dyDescent="0.35">
      <c r="B4" s="32" t="s">
        <v>90</v>
      </c>
      <c r="C4" s="31" t="s">
        <v>92</v>
      </c>
    </row>
    <row r="5" spans="2:3" ht="22.5" customHeight="1" x14ac:dyDescent="0.35">
      <c r="B5" s="32" t="s">
        <v>96</v>
      </c>
      <c r="C5" s="31" t="s">
        <v>97</v>
      </c>
    </row>
    <row r="6" spans="2:3" ht="22.5" customHeight="1" x14ac:dyDescent="0.35">
      <c r="B6" s="32" t="s">
        <v>103</v>
      </c>
      <c r="C6" s="31" t="s">
        <v>93</v>
      </c>
    </row>
    <row r="7" spans="2:3" ht="30.75" customHeight="1" x14ac:dyDescent="0.35">
      <c r="B7" s="32" t="s">
        <v>104</v>
      </c>
      <c r="C7" s="31" t="s">
        <v>109</v>
      </c>
    </row>
    <row r="8" spans="2:3" ht="22.5" customHeight="1" x14ac:dyDescent="0.35">
      <c r="B8" s="32" t="s">
        <v>85</v>
      </c>
      <c r="C8" s="31" t="s">
        <v>94</v>
      </c>
    </row>
    <row r="9" spans="2:3" ht="22.5" customHeight="1" x14ac:dyDescent="0.35">
      <c r="B9" s="32" t="s">
        <v>95</v>
      </c>
      <c r="C9" s="31" t="s">
        <v>98</v>
      </c>
    </row>
    <row r="10" spans="2:3" ht="22.5" customHeight="1" x14ac:dyDescent="0.35">
      <c r="B10" s="32" t="s">
        <v>87</v>
      </c>
      <c r="C10" s="31" t="s">
        <v>99</v>
      </c>
    </row>
    <row r="11" spans="2:3" ht="22.5" customHeight="1" x14ac:dyDescent="0.35">
      <c r="B11" s="32" t="s">
        <v>106</v>
      </c>
      <c r="C11" s="31" t="s">
        <v>100</v>
      </c>
    </row>
    <row r="12" spans="2:3" ht="22.5" customHeight="1" x14ac:dyDescent="0.35">
      <c r="B12" s="32" t="s">
        <v>110</v>
      </c>
      <c r="C12" s="31" t="s">
        <v>105</v>
      </c>
    </row>
    <row r="13" spans="2:3" ht="22.5" customHeight="1" x14ac:dyDescent="0.35">
      <c r="B13" s="32" t="s">
        <v>107</v>
      </c>
      <c r="C13" s="31" t="s">
        <v>108</v>
      </c>
    </row>
    <row r="14" spans="2:3" ht="22.5" customHeight="1" x14ac:dyDescent="0.35">
      <c r="B14" s="32" t="s">
        <v>88</v>
      </c>
      <c r="C14" s="31" t="s">
        <v>101</v>
      </c>
    </row>
    <row r="15" spans="2:3" ht="22.5" customHeight="1" x14ac:dyDescent="0.35">
      <c r="B15" s="32" t="s">
        <v>89</v>
      </c>
      <c r="C15" s="31" t="s">
        <v>102</v>
      </c>
    </row>
    <row r="16" spans="2:3" ht="22.5" customHeight="1" x14ac:dyDescent="0.35"/>
    <row r="17" ht="22.5" customHeight="1" x14ac:dyDescent="0.35"/>
    <row r="18" ht="22.5" customHeight="1" x14ac:dyDescent="0.35"/>
    <row r="19" ht="22.5" customHeight="1" x14ac:dyDescent="0.35"/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V46"/>
  <sheetViews>
    <sheetView zoomScale="85" zoomScaleNormal="85" workbookViewId="0">
      <selection activeCell="D7" sqref="D7"/>
    </sheetView>
  </sheetViews>
  <sheetFormatPr defaultRowHeight="14.5" x14ac:dyDescent="0.35"/>
  <cols>
    <col min="2" max="2" width="7.81640625" style="3" customWidth="1"/>
    <col min="4" max="4" width="14.453125" customWidth="1"/>
    <col min="5" max="5" width="13" customWidth="1"/>
    <col min="6" max="11" width="10.7265625" customWidth="1"/>
    <col min="12" max="15" width="8.7265625" customWidth="1"/>
    <col min="16" max="17" width="10.7265625" customWidth="1"/>
    <col min="18" max="19" width="11.7265625" customWidth="1"/>
    <col min="20" max="20" width="10.1796875" customWidth="1"/>
    <col min="21" max="22" width="8.7265625" customWidth="1"/>
    <col min="23" max="24" width="10.7265625" customWidth="1"/>
    <col min="25" max="25" width="11.7265625" customWidth="1"/>
    <col min="27" max="27" width="11.7265625" customWidth="1"/>
    <col min="28" max="28" width="14.54296875" customWidth="1"/>
  </cols>
  <sheetData>
    <row r="4" spans="1:22" ht="25" customHeight="1" x14ac:dyDescent="0.35">
      <c r="B4" s="69" t="s">
        <v>0</v>
      </c>
      <c r="C4" s="70" t="s">
        <v>59</v>
      </c>
      <c r="D4" s="70"/>
      <c r="E4" s="70"/>
      <c r="F4" s="70"/>
      <c r="G4" s="70"/>
      <c r="H4" s="70"/>
      <c r="I4" s="70"/>
      <c r="J4" s="70"/>
      <c r="K4" s="74"/>
      <c r="L4" s="10"/>
      <c r="M4" s="69" t="s">
        <v>0</v>
      </c>
      <c r="N4" s="70" t="s">
        <v>60</v>
      </c>
      <c r="O4" s="70"/>
      <c r="P4" s="70"/>
      <c r="Q4" s="70"/>
      <c r="R4" s="70"/>
      <c r="S4" s="70"/>
      <c r="T4" s="70"/>
      <c r="U4" s="70"/>
      <c r="V4" s="70"/>
    </row>
    <row r="5" spans="1:22" ht="20.149999999999999" customHeight="1" x14ac:dyDescent="0.35">
      <c r="B5" s="69"/>
      <c r="C5" s="69" t="s">
        <v>5</v>
      </c>
      <c r="D5" s="69" t="s">
        <v>4</v>
      </c>
      <c r="E5" s="69" t="s">
        <v>1</v>
      </c>
      <c r="F5" s="71" t="s">
        <v>2</v>
      </c>
      <c r="G5" s="72"/>
      <c r="H5" s="73"/>
      <c r="I5" s="68" t="s">
        <v>3</v>
      </c>
      <c r="J5" s="68"/>
      <c r="K5" s="75"/>
      <c r="L5" s="11"/>
      <c r="M5" s="69"/>
      <c r="N5" s="69" t="s">
        <v>5</v>
      </c>
      <c r="O5" s="69" t="s">
        <v>4</v>
      </c>
      <c r="P5" s="69" t="s">
        <v>1</v>
      </c>
      <c r="Q5" s="71" t="s">
        <v>2</v>
      </c>
      <c r="R5" s="72"/>
      <c r="S5" s="73"/>
      <c r="T5" s="68" t="s">
        <v>3</v>
      </c>
      <c r="U5" s="68"/>
      <c r="V5" s="68"/>
    </row>
    <row r="6" spans="1:22" ht="50.15" customHeight="1" x14ac:dyDescent="0.35">
      <c r="B6" s="69"/>
      <c r="C6" s="69"/>
      <c r="D6" s="69"/>
      <c r="E6" s="69"/>
      <c r="F6" s="1" t="s">
        <v>6</v>
      </c>
      <c r="G6" s="1" t="s">
        <v>7</v>
      </c>
      <c r="H6" s="1" t="s">
        <v>8</v>
      </c>
      <c r="I6" s="1" t="s">
        <v>6</v>
      </c>
      <c r="J6" s="1" t="s">
        <v>9</v>
      </c>
      <c r="K6" s="4" t="s">
        <v>10</v>
      </c>
      <c r="L6" s="10"/>
      <c r="M6" s="69"/>
      <c r="N6" s="69"/>
      <c r="O6" s="69"/>
      <c r="P6" s="69"/>
      <c r="Q6" s="1" t="s">
        <v>6</v>
      </c>
      <c r="R6" s="1" t="s">
        <v>7</v>
      </c>
      <c r="S6" s="1" t="s">
        <v>8</v>
      </c>
      <c r="T6" s="1" t="s">
        <v>6</v>
      </c>
      <c r="U6" s="1" t="s">
        <v>9</v>
      </c>
      <c r="V6" s="1" t="s">
        <v>10</v>
      </c>
    </row>
    <row r="7" spans="1:22" ht="25" customHeight="1" x14ac:dyDescent="0.35">
      <c r="A7" t="s">
        <v>81</v>
      </c>
      <c r="B7" s="15">
        <v>100</v>
      </c>
      <c r="C7" s="15">
        <v>700</v>
      </c>
      <c r="D7" s="15">
        <v>363</v>
      </c>
      <c r="E7" s="15">
        <v>0.51900000000000002</v>
      </c>
      <c r="F7" s="26">
        <v>106</v>
      </c>
      <c r="G7" s="15">
        <v>6.67</v>
      </c>
      <c r="H7" s="15">
        <v>12.22</v>
      </c>
      <c r="I7" s="26">
        <v>132</v>
      </c>
      <c r="J7" s="27">
        <v>29.44</v>
      </c>
      <c r="K7" s="15">
        <v>34.53</v>
      </c>
      <c r="L7" s="12"/>
      <c r="M7" s="15">
        <v>100</v>
      </c>
      <c r="N7" s="15">
        <v>700</v>
      </c>
      <c r="O7" s="2"/>
      <c r="P7" s="2"/>
      <c r="Q7" s="2"/>
      <c r="R7" s="2"/>
      <c r="S7" s="2"/>
      <c r="T7" s="2"/>
      <c r="U7" s="2"/>
      <c r="V7" s="2"/>
    </row>
    <row r="8" spans="1:22" ht="25" customHeight="1" x14ac:dyDescent="0.35">
      <c r="A8" t="s">
        <v>81</v>
      </c>
      <c r="B8" s="15">
        <v>90</v>
      </c>
      <c r="C8" s="28">
        <f>C$7*B8/100</f>
        <v>630</v>
      </c>
      <c r="D8" s="28">
        <v>329</v>
      </c>
      <c r="E8" s="29">
        <f>D8/C8</f>
        <v>0.52222222222222225</v>
      </c>
      <c r="F8" s="30">
        <f>C8*2.4*0.0631</f>
        <v>95.407200000000003</v>
      </c>
      <c r="G8" s="28">
        <v>6.67</v>
      </c>
      <c r="H8" s="28">
        <v>12.22</v>
      </c>
      <c r="I8" s="30">
        <f>C8*3*0.0631</f>
        <v>119.259</v>
      </c>
      <c r="J8" s="28">
        <v>29.44</v>
      </c>
      <c r="K8" s="28">
        <v>34.53</v>
      </c>
      <c r="L8" s="12"/>
      <c r="M8" s="15">
        <v>90</v>
      </c>
      <c r="N8" s="28">
        <f>N$7*M8/100</f>
        <v>630</v>
      </c>
      <c r="O8" s="2"/>
      <c r="P8" s="2"/>
      <c r="Q8" s="2"/>
      <c r="R8" s="2"/>
      <c r="S8" s="2"/>
      <c r="T8" s="2"/>
      <c r="U8" s="2"/>
      <c r="V8" s="2"/>
    </row>
    <row r="9" spans="1:22" ht="25" customHeight="1" x14ac:dyDescent="0.35">
      <c r="B9" s="15">
        <v>80</v>
      </c>
      <c r="C9" s="28">
        <f>C$7*B9/100</f>
        <v>560</v>
      </c>
      <c r="D9" s="2"/>
      <c r="E9" s="2"/>
      <c r="F9" s="2"/>
      <c r="G9" s="2"/>
      <c r="H9" s="2"/>
      <c r="I9" s="2"/>
      <c r="J9" s="2"/>
      <c r="K9" s="15"/>
      <c r="L9" s="12"/>
      <c r="M9" s="15">
        <v>80</v>
      </c>
      <c r="N9" s="28">
        <f>N$7*M9/100</f>
        <v>560</v>
      </c>
      <c r="O9" s="2"/>
      <c r="P9" s="2"/>
      <c r="Q9" s="2"/>
      <c r="R9" s="2"/>
      <c r="S9" s="2"/>
      <c r="T9" s="2"/>
      <c r="U9" s="2"/>
      <c r="V9" s="2"/>
    </row>
    <row r="10" spans="1:22" ht="25" customHeight="1" x14ac:dyDescent="0.35">
      <c r="B10" s="15">
        <v>70</v>
      </c>
      <c r="C10" s="28">
        <f t="shared" ref="C10:C15" si="0">C$7*B10/100</f>
        <v>490</v>
      </c>
      <c r="D10" s="2"/>
      <c r="E10" s="2"/>
      <c r="F10" s="2"/>
      <c r="G10" s="2"/>
      <c r="H10" s="2"/>
      <c r="I10" s="2"/>
      <c r="J10" s="2"/>
      <c r="K10" s="28"/>
      <c r="L10" s="12"/>
      <c r="M10" s="15">
        <v>70</v>
      </c>
      <c r="N10" s="28">
        <f t="shared" ref="N10:N15" si="1">N$7*M10/100</f>
        <v>490</v>
      </c>
      <c r="O10" s="2"/>
      <c r="P10" s="2"/>
      <c r="Q10" s="2"/>
      <c r="R10" s="2"/>
      <c r="S10" s="2"/>
      <c r="T10" s="2"/>
      <c r="U10" s="2"/>
      <c r="V10" s="2"/>
    </row>
    <row r="11" spans="1:22" ht="25" customHeight="1" x14ac:dyDescent="0.35">
      <c r="B11" s="15">
        <v>60</v>
      </c>
      <c r="C11" s="28">
        <f t="shared" si="0"/>
        <v>420</v>
      </c>
      <c r="D11" s="2"/>
      <c r="E11" s="2"/>
      <c r="F11" s="2"/>
      <c r="G11" s="2"/>
      <c r="H11" s="2"/>
      <c r="I11" s="2"/>
      <c r="J11" s="2"/>
      <c r="K11" s="8"/>
      <c r="L11" s="12"/>
      <c r="M11" s="15">
        <v>60</v>
      </c>
      <c r="N11" s="28">
        <f t="shared" si="1"/>
        <v>420</v>
      </c>
      <c r="O11" s="2"/>
      <c r="P11" s="2"/>
      <c r="Q11" s="2"/>
      <c r="R11" s="2"/>
      <c r="S11" s="2"/>
      <c r="T11" s="2"/>
      <c r="U11" s="2"/>
      <c r="V11" s="2"/>
    </row>
    <row r="12" spans="1:22" ht="25" customHeight="1" x14ac:dyDescent="0.35">
      <c r="B12" s="15">
        <v>50</v>
      </c>
      <c r="C12" s="28">
        <f t="shared" si="0"/>
        <v>350</v>
      </c>
      <c r="D12" s="2"/>
      <c r="E12" s="2"/>
      <c r="F12" s="2"/>
      <c r="G12" s="2"/>
      <c r="H12" s="2"/>
      <c r="I12" s="2"/>
      <c r="J12" s="2"/>
      <c r="K12" s="8"/>
      <c r="L12" s="12"/>
      <c r="M12" s="15">
        <v>50</v>
      </c>
      <c r="N12" s="28">
        <f t="shared" si="1"/>
        <v>350</v>
      </c>
      <c r="O12" s="2"/>
      <c r="P12" s="2"/>
      <c r="Q12" s="2"/>
      <c r="R12" s="2"/>
      <c r="S12" s="2"/>
      <c r="T12" s="2"/>
      <c r="U12" s="2"/>
      <c r="V12" s="2"/>
    </row>
    <row r="13" spans="1:22" ht="25" customHeight="1" x14ac:dyDescent="0.35">
      <c r="B13" s="15">
        <v>40</v>
      </c>
      <c r="C13" s="28">
        <f t="shared" si="0"/>
        <v>280</v>
      </c>
      <c r="D13" s="2"/>
      <c r="E13" s="2"/>
      <c r="F13" s="2"/>
      <c r="G13" s="2"/>
      <c r="H13" s="2"/>
      <c r="I13" s="2"/>
      <c r="J13" s="2"/>
      <c r="K13" s="8"/>
      <c r="L13" s="12"/>
      <c r="M13" s="15">
        <v>40</v>
      </c>
      <c r="N13" s="28">
        <f t="shared" si="1"/>
        <v>280</v>
      </c>
      <c r="O13" s="2"/>
      <c r="P13" s="2"/>
      <c r="Q13" s="2"/>
      <c r="R13" s="2"/>
      <c r="S13" s="2"/>
      <c r="T13" s="2"/>
      <c r="U13" s="2"/>
      <c r="V13" s="2"/>
    </row>
    <row r="14" spans="1:22" ht="25" customHeight="1" x14ac:dyDescent="0.35">
      <c r="B14" s="15">
        <v>30</v>
      </c>
      <c r="C14" s="28">
        <f t="shared" si="0"/>
        <v>210</v>
      </c>
      <c r="D14" s="2"/>
      <c r="E14" s="2"/>
      <c r="F14" s="2"/>
      <c r="G14" s="2"/>
      <c r="H14" s="2"/>
      <c r="I14" s="2"/>
      <c r="J14" s="2"/>
      <c r="K14" s="8"/>
      <c r="L14" s="12"/>
      <c r="M14" s="15">
        <v>30</v>
      </c>
      <c r="N14" s="28">
        <f t="shared" si="1"/>
        <v>210</v>
      </c>
      <c r="O14" s="2"/>
      <c r="P14" s="2"/>
      <c r="Q14" s="2"/>
      <c r="R14" s="2"/>
      <c r="S14" s="2"/>
      <c r="T14" s="2"/>
      <c r="U14" s="2"/>
      <c r="V14" s="2"/>
    </row>
    <row r="15" spans="1:22" ht="25" customHeight="1" x14ac:dyDescent="0.35">
      <c r="B15" s="15">
        <v>20</v>
      </c>
      <c r="C15" s="28">
        <f t="shared" si="0"/>
        <v>140</v>
      </c>
      <c r="D15" s="2"/>
      <c r="E15" s="2"/>
      <c r="F15" s="2"/>
      <c r="G15" s="2"/>
      <c r="H15" s="2"/>
      <c r="I15" s="2"/>
      <c r="J15" s="2"/>
      <c r="K15" s="8"/>
      <c r="L15" s="12"/>
      <c r="M15" s="15">
        <v>20</v>
      </c>
      <c r="N15" s="28">
        <f t="shared" si="1"/>
        <v>140</v>
      </c>
      <c r="O15" s="2"/>
      <c r="P15" s="2"/>
      <c r="Q15" s="2"/>
      <c r="R15" s="2"/>
      <c r="S15" s="2"/>
      <c r="T15" s="2"/>
      <c r="U15" s="2"/>
      <c r="V15" s="2"/>
    </row>
    <row r="16" spans="1:22" ht="25" customHeight="1" x14ac:dyDescent="0.35">
      <c r="B16" s="15">
        <v>10</v>
      </c>
      <c r="C16" s="15">
        <v>70</v>
      </c>
      <c r="D16" s="2"/>
      <c r="E16" s="2"/>
      <c r="F16" s="2"/>
      <c r="G16" s="2"/>
      <c r="H16" s="2"/>
      <c r="I16" s="2"/>
      <c r="J16" s="2"/>
      <c r="K16" s="8"/>
      <c r="L16" s="12"/>
      <c r="M16" s="15">
        <v>10</v>
      </c>
      <c r="N16" s="15">
        <v>70</v>
      </c>
      <c r="O16" s="2"/>
      <c r="P16" s="2"/>
      <c r="Q16" s="2"/>
      <c r="R16" s="2"/>
      <c r="S16" s="2"/>
      <c r="T16" s="2"/>
      <c r="U16" s="2"/>
      <c r="V16" s="2"/>
    </row>
    <row r="17" spans="2:22" x14ac:dyDescent="0.35">
      <c r="L17" s="9"/>
      <c r="M17" s="9"/>
    </row>
    <row r="19" spans="2:22" ht="25" customHeight="1" x14ac:dyDescent="0.35">
      <c r="B19" s="69" t="s">
        <v>0</v>
      </c>
      <c r="C19" s="70" t="s">
        <v>61</v>
      </c>
      <c r="D19" s="70"/>
      <c r="E19" s="70"/>
      <c r="F19" s="70"/>
      <c r="G19" s="70"/>
      <c r="H19" s="70"/>
      <c r="I19" s="70"/>
      <c r="J19" s="70"/>
      <c r="K19" s="74"/>
      <c r="L19" s="12"/>
      <c r="M19" s="69" t="s">
        <v>0</v>
      </c>
      <c r="N19" s="70" t="s">
        <v>62</v>
      </c>
      <c r="O19" s="70"/>
      <c r="P19" s="70"/>
      <c r="Q19" s="70"/>
      <c r="R19" s="70"/>
      <c r="S19" s="70"/>
      <c r="T19" s="70"/>
      <c r="U19" s="70"/>
      <c r="V19" s="70"/>
    </row>
    <row r="20" spans="2:22" ht="20.149999999999999" customHeight="1" x14ac:dyDescent="0.35">
      <c r="B20" s="69"/>
      <c r="C20" s="69" t="s">
        <v>5</v>
      </c>
      <c r="D20" s="69" t="s">
        <v>4</v>
      </c>
      <c r="E20" s="69" t="s">
        <v>1</v>
      </c>
      <c r="F20" s="71" t="s">
        <v>2</v>
      </c>
      <c r="G20" s="72"/>
      <c r="H20" s="73"/>
      <c r="I20" s="68" t="s">
        <v>3</v>
      </c>
      <c r="J20" s="68"/>
      <c r="K20" s="75"/>
      <c r="L20" s="12"/>
      <c r="M20" s="69"/>
      <c r="N20" s="69" t="s">
        <v>5</v>
      </c>
      <c r="O20" s="69" t="s">
        <v>4</v>
      </c>
      <c r="P20" s="69" t="s">
        <v>1</v>
      </c>
      <c r="Q20" s="71" t="s">
        <v>2</v>
      </c>
      <c r="R20" s="72"/>
      <c r="S20" s="73"/>
      <c r="T20" s="68" t="s">
        <v>3</v>
      </c>
      <c r="U20" s="68"/>
      <c r="V20" s="68"/>
    </row>
    <row r="21" spans="2:22" ht="50.15" customHeight="1" x14ac:dyDescent="0.35">
      <c r="B21" s="69"/>
      <c r="C21" s="69"/>
      <c r="D21" s="69"/>
      <c r="E21" s="69"/>
      <c r="F21" s="1" t="s">
        <v>6</v>
      </c>
      <c r="G21" s="1" t="s">
        <v>7</v>
      </c>
      <c r="H21" s="1" t="s">
        <v>8</v>
      </c>
      <c r="I21" s="1" t="s">
        <v>6</v>
      </c>
      <c r="J21" s="1" t="s">
        <v>9</v>
      </c>
      <c r="K21" s="4" t="s">
        <v>10</v>
      </c>
      <c r="L21" s="12"/>
      <c r="M21" s="69"/>
      <c r="N21" s="69"/>
      <c r="O21" s="69"/>
      <c r="P21" s="69"/>
      <c r="Q21" s="1" t="s">
        <v>6</v>
      </c>
      <c r="R21" s="1" t="s">
        <v>7</v>
      </c>
      <c r="S21" s="1" t="s">
        <v>8</v>
      </c>
      <c r="T21" s="1" t="s">
        <v>6</v>
      </c>
      <c r="U21" s="1" t="s">
        <v>9</v>
      </c>
      <c r="V21" s="1" t="s">
        <v>10</v>
      </c>
    </row>
    <row r="22" spans="2:22" ht="24.75" customHeight="1" x14ac:dyDescent="0.35">
      <c r="B22" s="7">
        <v>100</v>
      </c>
      <c r="C22" s="7">
        <v>500</v>
      </c>
      <c r="D22" s="2"/>
      <c r="E22" s="2"/>
      <c r="F22" s="2"/>
      <c r="G22" s="2"/>
      <c r="H22" s="2"/>
      <c r="I22" s="2"/>
      <c r="J22" s="2"/>
      <c r="K22" s="8"/>
      <c r="L22" s="12"/>
      <c r="M22" s="7">
        <v>100</v>
      </c>
      <c r="N22" s="7">
        <v>500</v>
      </c>
      <c r="O22" s="2"/>
      <c r="P22" s="2"/>
      <c r="Q22" s="2"/>
      <c r="R22" s="2"/>
      <c r="S22" s="2"/>
      <c r="T22" s="2"/>
      <c r="U22" s="2"/>
      <c r="V22" s="2"/>
    </row>
    <row r="23" spans="2:22" ht="24.75" customHeight="1" x14ac:dyDescent="0.35">
      <c r="B23" s="7">
        <v>90</v>
      </c>
      <c r="C23" s="7">
        <v>450</v>
      </c>
      <c r="D23" s="2"/>
      <c r="E23" s="2"/>
      <c r="F23" s="2"/>
      <c r="G23" s="2"/>
      <c r="H23" s="2"/>
      <c r="I23" s="2"/>
      <c r="J23" s="2"/>
      <c r="K23" s="8"/>
      <c r="L23" s="12"/>
      <c r="M23" s="7">
        <v>90</v>
      </c>
      <c r="N23" s="7">
        <v>450</v>
      </c>
      <c r="O23" s="2"/>
      <c r="P23" s="2"/>
      <c r="Q23" s="2"/>
      <c r="R23" s="2"/>
      <c r="S23" s="2"/>
      <c r="T23" s="2"/>
      <c r="U23" s="2"/>
      <c r="V23" s="2"/>
    </row>
    <row r="24" spans="2:22" ht="24.75" customHeight="1" x14ac:dyDescent="0.35">
      <c r="B24" s="7">
        <v>80</v>
      </c>
      <c r="C24" s="7">
        <v>400</v>
      </c>
      <c r="D24" s="2"/>
      <c r="E24" s="2"/>
      <c r="F24" s="2"/>
      <c r="G24" s="2"/>
      <c r="H24" s="2"/>
      <c r="I24" s="2"/>
      <c r="J24" s="2"/>
      <c r="K24" s="8"/>
      <c r="L24" s="12"/>
      <c r="M24" s="7">
        <v>80</v>
      </c>
      <c r="N24" s="7">
        <v>400</v>
      </c>
      <c r="O24" s="2"/>
      <c r="P24" s="2"/>
      <c r="Q24" s="2"/>
      <c r="R24" s="2"/>
      <c r="S24" s="2"/>
      <c r="T24" s="2"/>
      <c r="U24" s="2"/>
      <c r="V24" s="2"/>
    </row>
    <row r="25" spans="2:22" ht="24.75" customHeight="1" x14ac:dyDescent="0.35">
      <c r="B25" s="7">
        <v>70</v>
      </c>
      <c r="C25" s="7">
        <v>350</v>
      </c>
      <c r="D25" s="2"/>
      <c r="E25" s="2"/>
      <c r="F25" s="2"/>
      <c r="G25" s="2"/>
      <c r="H25" s="2"/>
      <c r="I25" s="2"/>
      <c r="J25" s="2"/>
      <c r="K25" s="8"/>
      <c r="L25" s="12"/>
      <c r="M25" s="7">
        <v>70</v>
      </c>
      <c r="N25" s="7">
        <v>350</v>
      </c>
      <c r="O25" s="2"/>
      <c r="P25" s="2"/>
      <c r="Q25" s="2"/>
      <c r="R25" s="2"/>
      <c r="S25" s="2"/>
      <c r="T25" s="2"/>
      <c r="U25" s="2"/>
      <c r="V25" s="2"/>
    </row>
    <row r="26" spans="2:22" ht="24.75" customHeight="1" x14ac:dyDescent="0.35">
      <c r="B26" s="7">
        <v>60</v>
      </c>
      <c r="C26" s="7">
        <v>300</v>
      </c>
      <c r="D26" s="2"/>
      <c r="E26" s="2"/>
      <c r="F26" s="2"/>
      <c r="G26" s="2"/>
      <c r="H26" s="2"/>
      <c r="I26" s="2"/>
      <c r="J26" s="2"/>
      <c r="K26" s="8"/>
      <c r="L26" s="12"/>
      <c r="M26" s="7">
        <v>60</v>
      </c>
      <c r="N26" s="7">
        <v>300</v>
      </c>
      <c r="O26" s="2"/>
      <c r="P26" s="2"/>
      <c r="Q26" s="2"/>
      <c r="R26" s="2"/>
      <c r="S26" s="2"/>
      <c r="T26" s="2"/>
      <c r="U26" s="2"/>
      <c r="V26" s="2"/>
    </row>
    <row r="27" spans="2:22" ht="24.75" customHeight="1" x14ac:dyDescent="0.35">
      <c r="B27" s="7">
        <v>50</v>
      </c>
      <c r="C27" s="7">
        <v>250</v>
      </c>
      <c r="D27" s="2"/>
      <c r="E27" s="2"/>
      <c r="F27" s="2"/>
      <c r="G27" s="2"/>
      <c r="H27" s="2"/>
      <c r="I27" s="2"/>
      <c r="J27" s="2"/>
      <c r="K27" s="8"/>
      <c r="L27" s="12"/>
      <c r="M27" s="7">
        <v>50</v>
      </c>
      <c r="N27" s="7">
        <v>250</v>
      </c>
      <c r="O27" s="2"/>
      <c r="P27" s="2"/>
      <c r="Q27" s="2"/>
      <c r="R27" s="2"/>
      <c r="S27" s="2"/>
      <c r="T27" s="2"/>
      <c r="U27" s="2"/>
      <c r="V27" s="2"/>
    </row>
    <row r="28" spans="2:22" ht="24.75" customHeight="1" x14ac:dyDescent="0.35">
      <c r="B28" s="7">
        <v>40</v>
      </c>
      <c r="C28" s="7">
        <v>200</v>
      </c>
      <c r="D28" s="2"/>
      <c r="E28" s="2"/>
      <c r="F28" s="2"/>
      <c r="G28" s="2"/>
      <c r="H28" s="2"/>
      <c r="I28" s="2"/>
      <c r="J28" s="2"/>
      <c r="K28" s="8"/>
      <c r="L28" s="12"/>
      <c r="M28" s="7">
        <v>40</v>
      </c>
      <c r="N28" s="7">
        <v>200</v>
      </c>
      <c r="O28" s="2"/>
      <c r="P28" s="2"/>
      <c r="Q28" s="2"/>
      <c r="R28" s="2"/>
      <c r="S28" s="2"/>
      <c r="T28" s="2"/>
      <c r="U28" s="2"/>
      <c r="V28" s="2"/>
    </row>
    <row r="29" spans="2:22" ht="24.75" customHeight="1" x14ac:dyDescent="0.35">
      <c r="B29" s="7">
        <v>30</v>
      </c>
      <c r="C29" s="7">
        <v>150</v>
      </c>
      <c r="D29" s="2"/>
      <c r="E29" s="2"/>
      <c r="F29" s="2"/>
      <c r="G29" s="2"/>
      <c r="H29" s="2"/>
      <c r="I29" s="2"/>
      <c r="J29" s="2"/>
      <c r="K29" s="8"/>
      <c r="L29" s="12"/>
      <c r="M29" s="7">
        <v>30</v>
      </c>
      <c r="N29" s="7">
        <v>150</v>
      </c>
      <c r="O29" s="2"/>
      <c r="P29" s="2"/>
      <c r="Q29" s="2"/>
      <c r="R29" s="2"/>
      <c r="S29" s="2"/>
      <c r="T29" s="2"/>
      <c r="U29" s="2"/>
      <c r="V29" s="2"/>
    </row>
    <row r="30" spans="2:22" ht="24.75" customHeight="1" x14ac:dyDescent="0.35">
      <c r="B30" s="7">
        <v>20</v>
      </c>
      <c r="C30" s="7">
        <v>100</v>
      </c>
      <c r="D30" s="2"/>
      <c r="E30" s="2"/>
      <c r="F30" s="2"/>
      <c r="G30" s="2"/>
      <c r="H30" s="2"/>
      <c r="I30" s="2"/>
      <c r="J30" s="2"/>
      <c r="K30" s="8"/>
      <c r="L30" s="12"/>
      <c r="M30" s="7">
        <v>20</v>
      </c>
      <c r="N30" s="7">
        <v>100</v>
      </c>
      <c r="O30" s="2"/>
      <c r="P30" s="2"/>
      <c r="Q30" s="2"/>
      <c r="R30" s="2"/>
      <c r="S30" s="2"/>
      <c r="T30" s="2"/>
      <c r="U30" s="2"/>
      <c r="V30" s="2"/>
    </row>
    <row r="31" spans="2:22" ht="24.75" customHeight="1" x14ac:dyDescent="0.35">
      <c r="B31" s="7">
        <v>10</v>
      </c>
      <c r="C31" s="7">
        <v>50</v>
      </c>
      <c r="D31" s="2"/>
      <c r="E31" s="2"/>
      <c r="F31" s="2"/>
      <c r="G31" s="2"/>
      <c r="H31" s="2"/>
      <c r="I31" s="2"/>
      <c r="J31" s="2"/>
      <c r="K31" s="8"/>
      <c r="L31" s="12"/>
      <c r="M31" s="7">
        <v>10</v>
      </c>
      <c r="N31" s="7">
        <v>50</v>
      </c>
      <c r="O31" s="2"/>
      <c r="P31" s="2"/>
      <c r="Q31" s="2"/>
      <c r="R31" s="2"/>
      <c r="S31" s="2"/>
      <c r="T31" s="2"/>
      <c r="U31" s="2"/>
      <c r="V31" s="2"/>
    </row>
    <row r="46" spans="4:4" x14ac:dyDescent="0.35">
      <c r="D46" s="3"/>
    </row>
  </sheetData>
  <mergeCells count="28">
    <mergeCell ref="B4:B6"/>
    <mergeCell ref="F5:H5"/>
    <mergeCell ref="B19:B21"/>
    <mergeCell ref="C19:K19"/>
    <mergeCell ref="C20:C21"/>
    <mergeCell ref="D20:D21"/>
    <mergeCell ref="E20:E21"/>
    <mergeCell ref="F20:H20"/>
    <mergeCell ref="D5:D6"/>
    <mergeCell ref="E5:E6"/>
    <mergeCell ref="C5:C6"/>
    <mergeCell ref="I20:K20"/>
    <mergeCell ref="C4:K4"/>
    <mergeCell ref="I5:K5"/>
    <mergeCell ref="T20:V20"/>
    <mergeCell ref="M4:M6"/>
    <mergeCell ref="N4:V4"/>
    <mergeCell ref="N5:N6"/>
    <mergeCell ref="O5:O6"/>
    <mergeCell ref="P5:P6"/>
    <mergeCell ref="Q5:S5"/>
    <mergeCell ref="T5:V5"/>
    <mergeCell ref="M19:M21"/>
    <mergeCell ref="N19:V19"/>
    <mergeCell ref="N20:N21"/>
    <mergeCell ref="O20:O21"/>
    <mergeCell ref="P20:P21"/>
    <mergeCell ref="Q20:S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O33"/>
  <sheetViews>
    <sheetView workbookViewId="0">
      <selection activeCell="C8" sqref="C8"/>
    </sheetView>
  </sheetViews>
  <sheetFormatPr defaultRowHeight="14.5" x14ac:dyDescent="0.35"/>
  <cols>
    <col min="5" max="6" width="11.7265625" customWidth="1"/>
    <col min="7" max="7" width="22.7265625" customWidth="1"/>
    <col min="12" max="13" width="10.7265625" customWidth="1"/>
    <col min="14" max="14" width="11.7265625" customWidth="1"/>
    <col min="15" max="15" width="22.54296875" customWidth="1"/>
  </cols>
  <sheetData>
    <row r="4" spans="1:15" x14ac:dyDescent="0.35">
      <c r="B4" s="69" t="s">
        <v>0</v>
      </c>
      <c r="C4" s="76" t="s">
        <v>63</v>
      </c>
      <c r="D4" s="76"/>
      <c r="E4" s="76"/>
      <c r="F4" s="76"/>
      <c r="G4" s="76"/>
      <c r="J4" s="69" t="s">
        <v>0</v>
      </c>
      <c r="K4" s="76" t="s">
        <v>64</v>
      </c>
      <c r="L4" s="76"/>
      <c r="M4" s="76"/>
      <c r="N4" s="76"/>
      <c r="O4" s="76"/>
    </row>
    <row r="5" spans="1:15" x14ac:dyDescent="0.35">
      <c r="B5" s="69"/>
      <c r="C5" s="76"/>
      <c r="D5" s="76"/>
      <c r="E5" s="76"/>
      <c r="F5" s="76"/>
      <c r="G5" s="76"/>
      <c r="J5" s="69"/>
      <c r="K5" s="76"/>
      <c r="L5" s="76"/>
      <c r="M5" s="76"/>
      <c r="N5" s="76"/>
      <c r="O5" s="76"/>
    </row>
    <row r="6" spans="1:15" ht="36" customHeight="1" x14ac:dyDescent="0.35">
      <c r="B6" s="69"/>
      <c r="C6" s="5" t="s">
        <v>48</v>
      </c>
      <c r="D6" s="5" t="s">
        <v>49</v>
      </c>
      <c r="E6" s="5" t="s">
        <v>51</v>
      </c>
      <c r="F6" s="5" t="s">
        <v>52</v>
      </c>
      <c r="G6" s="1" t="s">
        <v>76</v>
      </c>
      <c r="J6" s="69"/>
      <c r="K6" s="5" t="s">
        <v>48</v>
      </c>
      <c r="L6" s="5" t="s">
        <v>49</v>
      </c>
      <c r="M6" s="5" t="s">
        <v>51</v>
      </c>
      <c r="N6" s="5" t="s">
        <v>52</v>
      </c>
      <c r="O6" s="1" t="s">
        <v>76</v>
      </c>
    </row>
    <row r="7" spans="1:15" ht="43.5" x14ac:dyDescent="0.35">
      <c r="B7" s="69"/>
      <c r="C7" s="1" t="s">
        <v>11</v>
      </c>
      <c r="D7" s="1" t="s">
        <v>12</v>
      </c>
      <c r="E7" s="1" t="s">
        <v>13</v>
      </c>
      <c r="F7" s="1" t="s">
        <v>14</v>
      </c>
      <c r="G7" s="1" t="s">
        <v>75</v>
      </c>
      <c r="J7" s="69"/>
      <c r="K7" s="1" t="s">
        <v>11</v>
      </c>
      <c r="L7" s="1" t="s">
        <v>12</v>
      </c>
      <c r="M7" s="1" t="s">
        <v>13</v>
      </c>
      <c r="N7" s="1" t="s">
        <v>14</v>
      </c>
      <c r="O7" s="1" t="s">
        <v>75</v>
      </c>
    </row>
    <row r="8" spans="1:15" x14ac:dyDescent="0.35">
      <c r="A8" t="s">
        <v>81</v>
      </c>
      <c r="B8" s="7">
        <v>100</v>
      </c>
      <c r="C8" s="17">
        <v>106.01</v>
      </c>
      <c r="D8" s="7">
        <v>28</v>
      </c>
      <c r="E8" s="7">
        <v>90</v>
      </c>
      <c r="F8" s="7">
        <v>80</v>
      </c>
      <c r="G8" s="17">
        <f>(C8*1000*9.81*D8)/(10^6*(E8/100)*(F8/100))</f>
        <v>40.442815000000003</v>
      </c>
      <c r="J8" s="7">
        <v>100</v>
      </c>
      <c r="K8" s="7"/>
      <c r="L8" s="7"/>
      <c r="M8" s="7"/>
      <c r="N8" s="7"/>
      <c r="O8" s="17"/>
    </row>
    <row r="9" spans="1:15" x14ac:dyDescent="0.35">
      <c r="B9" s="7">
        <v>90</v>
      </c>
      <c r="C9" s="17">
        <f>C$8*B9/100</f>
        <v>95.408999999999992</v>
      </c>
      <c r="D9" s="7">
        <f>(C9/C$8)^2*D$8</f>
        <v>22.679999999999996</v>
      </c>
      <c r="E9" s="7">
        <v>94.2</v>
      </c>
      <c r="F9" s="7">
        <v>86.8</v>
      </c>
      <c r="G9" s="17">
        <f>(C9*1000*9.81*D9)/(10^6*(E9/100)*(F9/100))</f>
        <v>25.961559307581663</v>
      </c>
      <c r="J9" s="7">
        <v>90</v>
      </c>
      <c r="K9" s="7"/>
      <c r="L9" s="7"/>
      <c r="M9" s="7"/>
      <c r="N9" s="7"/>
      <c r="O9" s="17"/>
    </row>
    <row r="10" spans="1:15" x14ac:dyDescent="0.35">
      <c r="B10" s="7">
        <v>80</v>
      </c>
      <c r="C10" s="17">
        <f>C$8*B10/100</f>
        <v>84.808000000000007</v>
      </c>
      <c r="D10" s="7">
        <f>(C10/C$8)^2*D$8</f>
        <v>17.920000000000002</v>
      </c>
      <c r="E10" s="7">
        <v>90</v>
      </c>
      <c r="F10" s="7">
        <v>80</v>
      </c>
      <c r="G10" s="17">
        <f>(C10*1000*9.81*D10)/(10^6*(E10/100)*(F10/100))</f>
        <v>20.706721280000004</v>
      </c>
      <c r="J10" s="7">
        <v>80</v>
      </c>
      <c r="K10" s="7"/>
      <c r="L10" s="7"/>
      <c r="M10" s="7"/>
      <c r="N10" s="7"/>
      <c r="O10" s="17"/>
    </row>
    <row r="11" spans="1:15" x14ac:dyDescent="0.35">
      <c r="B11" s="7">
        <v>70</v>
      </c>
      <c r="C11" s="17">
        <f>C$8*B11/100</f>
        <v>74.207000000000008</v>
      </c>
      <c r="D11" s="7">
        <f>(C11/C$8)^2*D$8</f>
        <v>13.720000000000002</v>
      </c>
      <c r="E11" s="7">
        <v>90</v>
      </c>
      <c r="F11" s="7">
        <v>80</v>
      </c>
      <c r="G11" s="17">
        <f>(C11*1000*9.81*D11)/(10^6*(E11/100)*(F11/100))</f>
        <v>13.871885545000005</v>
      </c>
      <c r="J11" s="7">
        <v>70</v>
      </c>
      <c r="K11" s="7"/>
      <c r="L11" s="7"/>
      <c r="M11" s="7"/>
      <c r="N11" s="7"/>
      <c r="O11" s="17"/>
    </row>
    <row r="12" spans="1:15" x14ac:dyDescent="0.35">
      <c r="B12" s="7">
        <v>60</v>
      </c>
      <c r="C12" s="17">
        <f>C$8*B12/100</f>
        <v>63.606000000000002</v>
      </c>
      <c r="D12" s="7">
        <f>(C12/C$8)^2*D$8</f>
        <v>10.08</v>
      </c>
      <c r="E12" s="7">
        <v>90</v>
      </c>
      <c r="F12" s="7">
        <v>80</v>
      </c>
      <c r="G12" s="17">
        <f>(C12*1000*9.81*D12)/(10^6*(E12/100)*(F12/100))</f>
        <v>8.7356480399999992</v>
      </c>
      <c r="J12" s="7">
        <v>60</v>
      </c>
      <c r="K12" s="7"/>
      <c r="L12" s="7"/>
      <c r="M12" s="7"/>
      <c r="N12" s="7"/>
      <c r="O12" s="17"/>
    </row>
    <row r="13" spans="1:15" x14ac:dyDescent="0.35">
      <c r="B13" s="23">
        <v>50</v>
      </c>
      <c r="C13" s="23" t="s">
        <v>72</v>
      </c>
      <c r="D13" s="23" t="s">
        <v>72</v>
      </c>
      <c r="E13" s="23" t="s">
        <v>72</v>
      </c>
      <c r="F13" s="23" t="s">
        <v>72</v>
      </c>
      <c r="G13" s="23" t="s">
        <v>72</v>
      </c>
      <c r="J13" s="23">
        <v>50</v>
      </c>
      <c r="K13" s="23" t="s">
        <v>72</v>
      </c>
      <c r="L13" s="23" t="s">
        <v>72</v>
      </c>
      <c r="M13" s="23" t="s">
        <v>72</v>
      </c>
      <c r="N13" s="23" t="s">
        <v>72</v>
      </c>
      <c r="O13" s="23" t="s">
        <v>72</v>
      </c>
    </row>
    <row r="14" spans="1:15" x14ac:dyDescent="0.35">
      <c r="B14" s="23">
        <v>40</v>
      </c>
      <c r="C14" s="23" t="s">
        <v>72</v>
      </c>
      <c r="D14" s="23" t="s">
        <v>72</v>
      </c>
      <c r="E14" s="23" t="s">
        <v>72</v>
      </c>
      <c r="F14" s="23" t="s">
        <v>72</v>
      </c>
      <c r="G14" s="23" t="s">
        <v>72</v>
      </c>
      <c r="J14" s="23">
        <v>40</v>
      </c>
      <c r="K14" s="23" t="s">
        <v>72</v>
      </c>
      <c r="L14" s="23" t="s">
        <v>72</v>
      </c>
      <c r="M14" s="23" t="s">
        <v>72</v>
      </c>
      <c r="N14" s="23" t="s">
        <v>72</v>
      </c>
      <c r="O14" s="23" t="s">
        <v>72</v>
      </c>
    </row>
    <row r="15" spans="1:15" x14ac:dyDescent="0.35">
      <c r="B15" s="23">
        <v>30</v>
      </c>
      <c r="C15" s="23" t="s">
        <v>72</v>
      </c>
      <c r="D15" s="23" t="s">
        <v>72</v>
      </c>
      <c r="E15" s="23" t="s">
        <v>72</v>
      </c>
      <c r="F15" s="23" t="s">
        <v>72</v>
      </c>
      <c r="G15" s="23" t="s">
        <v>72</v>
      </c>
      <c r="J15" s="23">
        <v>30</v>
      </c>
      <c r="K15" s="23" t="s">
        <v>72</v>
      </c>
      <c r="L15" s="23" t="s">
        <v>72</v>
      </c>
      <c r="M15" s="23" t="s">
        <v>72</v>
      </c>
      <c r="N15" s="23" t="s">
        <v>72</v>
      </c>
      <c r="O15" s="23" t="s">
        <v>72</v>
      </c>
    </row>
    <row r="16" spans="1:15" x14ac:dyDescent="0.35">
      <c r="B16" s="23">
        <v>20</v>
      </c>
      <c r="C16" s="23" t="s">
        <v>72</v>
      </c>
      <c r="D16" s="23" t="s">
        <v>72</v>
      </c>
      <c r="E16" s="23" t="s">
        <v>72</v>
      </c>
      <c r="F16" s="23" t="s">
        <v>72</v>
      </c>
      <c r="G16" s="23" t="s">
        <v>72</v>
      </c>
      <c r="J16" s="23">
        <v>20</v>
      </c>
      <c r="K16" s="23" t="s">
        <v>72</v>
      </c>
      <c r="L16" s="23" t="s">
        <v>72</v>
      </c>
      <c r="M16" s="23" t="s">
        <v>72</v>
      </c>
      <c r="N16" s="23" t="s">
        <v>72</v>
      </c>
      <c r="O16" s="23" t="s">
        <v>72</v>
      </c>
    </row>
    <row r="17" spans="2:15" x14ac:dyDescent="0.35">
      <c r="B17" s="23">
        <v>10</v>
      </c>
      <c r="C17" s="23" t="s">
        <v>72</v>
      </c>
      <c r="D17" s="23" t="s">
        <v>72</v>
      </c>
      <c r="E17" s="23" t="s">
        <v>72</v>
      </c>
      <c r="F17" s="23" t="s">
        <v>72</v>
      </c>
      <c r="G17" s="23" t="s">
        <v>72</v>
      </c>
      <c r="J17" s="23">
        <v>10</v>
      </c>
      <c r="K17" s="23" t="s">
        <v>72</v>
      </c>
      <c r="L17" s="23" t="s">
        <v>72</v>
      </c>
      <c r="M17" s="23" t="s">
        <v>72</v>
      </c>
      <c r="N17" s="23" t="s">
        <v>72</v>
      </c>
      <c r="O17" s="23" t="s">
        <v>72</v>
      </c>
    </row>
    <row r="18" spans="2:15" x14ac:dyDescent="0.35">
      <c r="B18" s="24"/>
      <c r="C18" s="24"/>
      <c r="D18" s="24"/>
      <c r="E18" s="24"/>
      <c r="F18" s="24"/>
      <c r="G18" s="24"/>
    </row>
    <row r="20" spans="2:15" x14ac:dyDescent="0.35">
      <c r="B20" s="69" t="s">
        <v>0</v>
      </c>
      <c r="C20" s="76" t="s">
        <v>65</v>
      </c>
      <c r="D20" s="76"/>
      <c r="E20" s="76"/>
      <c r="F20" s="76"/>
      <c r="G20" s="76"/>
      <c r="J20" s="69" t="s">
        <v>0</v>
      </c>
      <c r="K20" s="76" t="s">
        <v>70</v>
      </c>
      <c r="L20" s="76"/>
      <c r="M20" s="76"/>
      <c r="N20" s="76"/>
      <c r="O20" s="76"/>
    </row>
    <row r="21" spans="2:15" x14ac:dyDescent="0.35">
      <c r="B21" s="69"/>
      <c r="C21" s="76"/>
      <c r="D21" s="76"/>
      <c r="E21" s="76"/>
      <c r="F21" s="76"/>
      <c r="G21" s="76"/>
      <c r="J21" s="69"/>
      <c r="K21" s="76"/>
      <c r="L21" s="76"/>
      <c r="M21" s="76"/>
      <c r="N21" s="76"/>
      <c r="O21" s="76"/>
    </row>
    <row r="22" spans="2:15" ht="31" x14ac:dyDescent="0.35">
      <c r="B22" s="69"/>
      <c r="C22" s="5" t="s">
        <v>48</v>
      </c>
      <c r="D22" s="5" t="s">
        <v>49</v>
      </c>
      <c r="E22" s="5" t="s">
        <v>51</v>
      </c>
      <c r="F22" s="5" t="s">
        <v>52</v>
      </c>
      <c r="G22" s="1" t="s">
        <v>76</v>
      </c>
      <c r="J22" s="69"/>
      <c r="K22" s="5" t="s">
        <v>48</v>
      </c>
      <c r="L22" s="5" t="s">
        <v>49</v>
      </c>
      <c r="M22" s="5" t="s">
        <v>51</v>
      </c>
      <c r="N22" s="5" t="s">
        <v>52</v>
      </c>
      <c r="O22" s="1" t="s">
        <v>76</v>
      </c>
    </row>
    <row r="23" spans="2:15" ht="43.5" x14ac:dyDescent="0.35">
      <c r="B23" s="69"/>
      <c r="C23" s="1" t="s">
        <v>11</v>
      </c>
      <c r="D23" s="1" t="s">
        <v>12</v>
      </c>
      <c r="E23" s="1" t="s">
        <v>13</v>
      </c>
      <c r="F23" s="1" t="s">
        <v>14</v>
      </c>
      <c r="G23" s="1" t="s">
        <v>75</v>
      </c>
      <c r="J23" s="69"/>
      <c r="K23" s="1" t="s">
        <v>11</v>
      </c>
      <c r="L23" s="1" t="s">
        <v>12</v>
      </c>
      <c r="M23" s="1" t="s">
        <v>13</v>
      </c>
      <c r="N23" s="1" t="s">
        <v>14</v>
      </c>
      <c r="O23" s="1" t="s">
        <v>75</v>
      </c>
    </row>
    <row r="24" spans="2:15" x14ac:dyDescent="0.35">
      <c r="B24" s="7">
        <v>100</v>
      </c>
      <c r="C24" s="7"/>
      <c r="D24" s="7"/>
      <c r="E24" s="7"/>
      <c r="F24" s="7"/>
      <c r="G24" s="17"/>
      <c r="J24" s="7">
        <v>100</v>
      </c>
      <c r="K24" s="7"/>
      <c r="L24" s="7"/>
      <c r="M24" s="7"/>
      <c r="N24" s="7"/>
      <c r="O24" s="17"/>
    </row>
    <row r="25" spans="2:15" x14ac:dyDescent="0.35">
      <c r="B25" s="7">
        <v>90</v>
      </c>
      <c r="C25" s="7"/>
      <c r="D25" s="7"/>
      <c r="E25" s="7"/>
      <c r="F25" s="7"/>
      <c r="G25" s="17"/>
      <c r="J25" s="7">
        <v>90</v>
      </c>
      <c r="K25" s="7"/>
      <c r="L25" s="7"/>
      <c r="M25" s="7"/>
      <c r="N25" s="7"/>
      <c r="O25" s="17"/>
    </row>
    <row r="26" spans="2:15" x14ac:dyDescent="0.35">
      <c r="B26" s="7">
        <v>80</v>
      </c>
      <c r="C26" s="7"/>
      <c r="D26" s="7"/>
      <c r="E26" s="7"/>
      <c r="F26" s="7"/>
      <c r="G26" s="17"/>
      <c r="J26" s="7">
        <v>80</v>
      </c>
      <c r="K26" s="7"/>
      <c r="L26" s="7"/>
      <c r="M26" s="7"/>
      <c r="N26" s="7"/>
      <c r="O26" s="17"/>
    </row>
    <row r="27" spans="2:15" x14ac:dyDescent="0.35">
      <c r="B27" s="7">
        <v>70</v>
      </c>
      <c r="C27" s="7"/>
      <c r="D27" s="7"/>
      <c r="E27" s="7"/>
      <c r="F27" s="7"/>
      <c r="G27" s="17"/>
      <c r="J27" s="7">
        <v>70</v>
      </c>
      <c r="K27" s="7"/>
      <c r="L27" s="7"/>
      <c r="M27" s="7"/>
      <c r="N27" s="7"/>
      <c r="O27" s="17"/>
    </row>
    <row r="28" spans="2:15" x14ac:dyDescent="0.35">
      <c r="B28" s="7">
        <v>60</v>
      </c>
      <c r="C28" s="7"/>
      <c r="D28" s="7"/>
      <c r="E28" s="7"/>
      <c r="F28" s="7"/>
      <c r="G28" s="17"/>
      <c r="J28" s="7">
        <v>60</v>
      </c>
      <c r="K28" s="7"/>
      <c r="L28" s="7"/>
      <c r="M28" s="7"/>
      <c r="N28" s="7"/>
      <c r="O28" s="17"/>
    </row>
    <row r="29" spans="2:15" x14ac:dyDescent="0.35">
      <c r="B29" s="23">
        <v>50</v>
      </c>
      <c r="C29" s="23" t="s">
        <v>72</v>
      </c>
      <c r="D29" s="23" t="s">
        <v>72</v>
      </c>
      <c r="E29" s="23" t="s">
        <v>72</v>
      </c>
      <c r="F29" s="23" t="s">
        <v>72</v>
      </c>
      <c r="G29" s="23" t="s">
        <v>72</v>
      </c>
      <c r="J29" s="23">
        <v>50</v>
      </c>
      <c r="K29" s="23" t="s">
        <v>72</v>
      </c>
      <c r="L29" s="23" t="s">
        <v>72</v>
      </c>
      <c r="M29" s="23" t="s">
        <v>72</v>
      </c>
      <c r="N29" s="23" t="s">
        <v>72</v>
      </c>
      <c r="O29" s="23" t="s">
        <v>72</v>
      </c>
    </row>
    <row r="30" spans="2:15" x14ac:dyDescent="0.35">
      <c r="B30" s="23">
        <v>40</v>
      </c>
      <c r="C30" s="23" t="s">
        <v>72</v>
      </c>
      <c r="D30" s="23" t="s">
        <v>72</v>
      </c>
      <c r="E30" s="23" t="s">
        <v>72</v>
      </c>
      <c r="F30" s="23" t="s">
        <v>72</v>
      </c>
      <c r="G30" s="23" t="s">
        <v>72</v>
      </c>
      <c r="J30" s="23">
        <v>40</v>
      </c>
      <c r="K30" s="23" t="s">
        <v>72</v>
      </c>
      <c r="L30" s="23" t="s">
        <v>72</v>
      </c>
      <c r="M30" s="23" t="s">
        <v>72</v>
      </c>
      <c r="N30" s="23" t="s">
        <v>72</v>
      </c>
      <c r="O30" s="23" t="s">
        <v>72</v>
      </c>
    </row>
    <row r="31" spans="2:15" x14ac:dyDescent="0.35">
      <c r="B31" s="23">
        <v>30</v>
      </c>
      <c r="C31" s="23" t="s">
        <v>72</v>
      </c>
      <c r="D31" s="23" t="s">
        <v>72</v>
      </c>
      <c r="E31" s="23" t="s">
        <v>72</v>
      </c>
      <c r="F31" s="23" t="s">
        <v>72</v>
      </c>
      <c r="G31" s="23" t="s">
        <v>72</v>
      </c>
      <c r="J31" s="23">
        <v>30</v>
      </c>
      <c r="K31" s="23" t="s">
        <v>72</v>
      </c>
      <c r="L31" s="23" t="s">
        <v>72</v>
      </c>
      <c r="M31" s="23" t="s">
        <v>72</v>
      </c>
      <c r="N31" s="23" t="s">
        <v>72</v>
      </c>
      <c r="O31" s="23" t="s">
        <v>72</v>
      </c>
    </row>
    <row r="32" spans="2:15" x14ac:dyDescent="0.35">
      <c r="B32" s="23">
        <v>20</v>
      </c>
      <c r="C32" s="23" t="s">
        <v>72</v>
      </c>
      <c r="D32" s="23" t="s">
        <v>72</v>
      </c>
      <c r="E32" s="23" t="s">
        <v>72</v>
      </c>
      <c r="F32" s="23" t="s">
        <v>72</v>
      </c>
      <c r="G32" s="23" t="s">
        <v>72</v>
      </c>
      <c r="J32" s="23">
        <v>20</v>
      </c>
      <c r="K32" s="23" t="s">
        <v>72</v>
      </c>
      <c r="L32" s="23" t="s">
        <v>72</v>
      </c>
      <c r="M32" s="23" t="s">
        <v>72</v>
      </c>
      <c r="N32" s="23" t="s">
        <v>72</v>
      </c>
      <c r="O32" s="23" t="s">
        <v>72</v>
      </c>
    </row>
    <row r="33" spans="2:15" x14ac:dyDescent="0.35">
      <c r="B33" s="23">
        <v>10</v>
      </c>
      <c r="C33" s="23" t="s">
        <v>72</v>
      </c>
      <c r="D33" s="23" t="s">
        <v>72</v>
      </c>
      <c r="E33" s="23" t="s">
        <v>72</v>
      </c>
      <c r="F33" s="23" t="s">
        <v>72</v>
      </c>
      <c r="G33" s="23" t="s">
        <v>72</v>
      </c>
      <c r="J33" s="23">
        <v>10</v>
      </c>
      <c r="K33" s="23" t="s">
        <v>72</v>
      </c>
      <c r="L33" s="23" t="s">
        <v>72</v>
      </c>
      <c r="M33" s="23" t="s">
        <v>72</v>
      </c>
      <c r="N33" s="23" t="s">
        <v>72</v>
      </c>
      <c r="O33" s="23" t="s">
        <v>72</v>
      </c>
    </row>
  </sheetData>
  <mergeCells count="8">
    <mergeCell ref="K20:O21"/>
    <mergeCell ref="B20:B23"/>
    <mergeCell ref="J20:J23"/>
    <mergeCell ref="B4:B7"/>
    <mergeCell ref="C4:G5"/>
    <mergeCell ref="C20:G21"/>
    <mergeCell ref="J4:J7"/>
    <mergeCell ref="K4:O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O33"/>
  <sheetViews>
    <sheetView workbookViewId="0">
      <selection activeCell="D10" sqref="D10"/>
    </sheetView>
  </sheetViews>
  <sheetFormatPr defaultRowHeight="14.5" x14ac:dyDescent="0.35"/>
  <cols>
    <col min="5" max="6" width="11.7265625" customWidth="1"/>
    <col min="7" max="7" width="22.7265625" customWidth="1"/>
    <col min="12" max="13" width="10.7265625" customWidth="1"/>
    <col min="14" max="14" width="11.7265625" customWidth="1"/>
    <col min="15" max="15" width="22.54296875" customWidth="1"/>
  </cols>
  <sheetData>
    <row r="4" spans="1:15" x14ac:dyDescent="0.35">
      <c r="B4" s="69" t="s">
        <v>0</v>
      </c>
      <c r="C4" s="77" t="s">
        <v>66</v>
      </c>
      <c r="D4" s="77"/>
      <c r="E4" s="77"/>
      <c r="F4" s="77"/>
      <c r="G4" s="77"/>
      <c r="J4" s="69" t="s">
        <v>0</v>
      </c>
      <c r="K4" s="77" t="s">
        <v>67</v>
      </c>
      <c r="L4" s="77"/>
      <c r="M4" s="77"/>
      <c r="N4" s="77"/>
      <c r="O4" s="77"/>
    </row>
    <row r="5" spans="1:15" x14ac:dyDescent="0.35">
      <c r="B5" s="69"/>
      <c r="C5" s="77"/>
      <c r="D5" s="77"/>
      <c r="E5" s="77"/>
      <c r="F5" s="77"/>
      <c r="G5" s="77"/>
      <c r="J5" s="69"/>
      <c r="K5" s="77"/>
      <c r="L5" s="77"/>
      <c r="M5" s="77"/>
      <c r="N5" s="77"/>
      <c r="O5" s="77"/>
    </row>
    <row r="6" spans="1:15" ht="36" customHeight="1" x14ac:dyDescent="0.35">
      <c r="B6" s="69"/>
      <c r="C6" s="5" t="s">
        <v>48</v>
      </c>
      <c r="D6" s="5" t="s">
        <v>49</v>
      </c>
      <c r="E6" s="5" t="s">
        <v>51</v>
      </c>
      <c r="F6" s="5" t="s">
        <v>52</v>
      </c>
      <c r="G6" s="1" t="s">
        <v>76</v>
      </c>
      <c r="J6" s="69"/>
      <c r="K6" s="5" t="s">
        <v>48</v>
      </c>
      <c r="L6" s="5" t="s">
        <v>49</v>
      </c>
      <c r="M6" s="5" t="s">
        <v>51</v>
      </c>
      <c r="N6" s="5" t="s">
        <v>52</v>
      </c>
      <c r="O6" s="1" t="s">
        <v>76</v>
      </c>
    </row>
    <row r="7" spans="1:15" ht="43.5" x14ac:dyDescent="0.35">
      <c r="B7" s="69"/>
      <c r="C7" s="1" t="s">
        <v>11</v>
      </c>
      <c r="D7" s="1" t="s">
        <v>12</v>
      </c>
      <c r="E7" s="1" t="s">
        <v>13</v>
      </c>
      <c r="F7" s="1" t="s">
        <v>14</v>
      </c>
      <c r="G7" s="1" t="s">
        <v>75</v>
      </c>
      <c r="J7" s="69"/>
      <c r="K7" s="1" t="s">
        <v>11</v>
      </c>
      <c r="L7" s="1" t="s">
        <v>12</v>
      </c>
      <c r="M7" s="1" t="s">
        <v>13</v>
      </c>
      <c r="N7" s="1" t="s">
        <v>14</v>
      </c>
      <c r="O7" s="1" t="s">
        <v>75</v>
      </c>
    </row>
    <row r="8" spans="1:15" x14ac:dyDescent="0.35">
      <c r="A8" t="s">
        <v>81</v>
      </c>
      <c r="B8" s="7">
        <v>100</v>
      </c>
      <c r="C8" s="7">
        <v>132.51</v>
      </c>
      <c r="D8" s="7">
        <v>32</v>
      </c>
      <c r="E8" s="7">
        <v>90</v>
      </c>
      <c r="F8" s="7">
        <v>80</v>
      </c>
      <c r="G8" s="17">
        <f>(C8*1000*9.81*D8)/(10^6*(E8/100)*(F8/100))</f>
        <v>57.774360000000001</v>
      </c>
      <c r="J8" s="7">
        <v>100</v>
      </c>
      <c r="K8" s="7"/>
      <c r="L8" s="7"/>
      <c r="M8" s="7"/>
      <c r="N8" s="7"/>
      <c r="O8" s="17"/>
    </row>
    <row r="9" spans="1:15" x14ac:dyDescent="0.35">
      <c r="B9" s="7">
        <v>90</v>
      </c>
      <c r="C9" s="17">
        <f>C$8*B9/100</f>
        <v>119.259</v>
      </c>
      <c r="D9" s="7">
        <f>(C9/C$8)^2*D$8</f>
        <v>25.92</v>
      </c>
      <c r="E9" s="7">
        <v>90</v>
      </c>
      <c r="F9" s="7">
        <v>80</v>
      </c>
      <c r="G9" s="17">
        <f>(C9*1000*9.81*D9)/(10^6*(E9/100)*(F9/100))</f>
        <v>42.117508440000002</v>
      </c>
      <c r="J9" s="7">
        <v>90</v>
      </c>
      <c r="K9" s="7"/>
      <c r="L9" s="7"/>
      <c r="M9" s="7"/>
      <c r="N9" s="7"/>
      <c r="O9" s="17"/>
    </row>
    <row r="10" spans="1:15" x14ac:dyDescent="0.35">
      <c r="B10" s="7">
        <v>80</v>
      </c>
      <c r="C10" s="17">
        <f>C$8*B10/100</f>
        <v>106.008</v>
      </c>
      <c r="D10" s="7">
        <f>(C10/C$8)^2*D$8</f>
        <v>20.480000000000004</v>
      </c>
      <c r="E10" s="7">
        <v>90</v>
      </c>
      <c r="F10" s="7">
        <v>80</v>
      </c>
      <c r="G10" s="17">
        <f>(C10*1000*9.81*D10)/(10^6*(E10/100)*(F10/100))</f>
        <v>29.580472320000009</v>
      </c>
      <c r="J10" s="7">
        <v>80</v>
      </c>
      <c r="K10" s="7"/>
      <c r="L10" s="7"/>
      <c r="M10" s="7"/>
      <c r="N10" s="7"/>
      <c r="O10" s="17"/>
    </row>
    <row r="11" spans="1:15" x14ac:dyDescent="0.35">
      <c r="B11" s="7">
        <v>70</v>
      </c>
      <c r="C11" s="17">
        <f>C$8*B11/100</f>
        <v>92.756999999999991</v>
      </c>
      <c r="D11" s="7">
        <f>(C11/C$8)^2*D$8</f>
        <v>15.679999999999998</v>
      </c>
      <c r="E11" s="7">
        <v>90</v>
      </c>
      <c r="F11" s="7">
        <v>80</v>
      </c>
      <c r="G11" s="17">
        <f>(C11*1000*9.81*D11)/(10^6*(E11/100)*(F11/100))</f>
        <v>19.816605479999996</v>
      </c>
      <c r="J11" s="7">
        <v>70</v>
      </c>
      <c r="K11" s="7"/>
      <c r="L11" s="7"/>
      <c r="M11" s="7"/>
      <c r="N11" s="7"/>
      <c r="O11" s="17"/>
    </row>
    <row r="12" spans="1:15" x14ac:dyDescent="0.35">
      <c r="B12" s="7">
        <v>60</v>
      </c>
      <c r="C12" s="17">
        <f>C$8*B12/100</f>
        <v>79.506</v>
      </c>
      <c r="D12" s="7">
        <f>(C12/C$8)^2*D$8</f>
        <v>11.520000000000003</v>
      </c>
      <c r="E12" s="7">
        <v>90</v>
      </c>
      <c r="F12" s="7">
        <v>80</v>
      </c>
      <c r="G12" s="17">
        <f>(C12*1000*9.81*D12)/(10^6*(E12/100)*(F12/100))</f>
        <v>12.479261760000002</v>
      </c>
      <c r="J12" s="7">
        <v>60</v>
      </c>
      <c r="K12" s="7"/>
      <c r="L12" s="7"/>
      <c r="M12" s="7"/>
      <c r="N12" s="7"/>
      <c r="O12" s="17"/>
    </row>
    <row r="13" spans="1:15" x14ac:dyDescent="0.35">
      <c r="B13" s="23">
        <v>50</v>
      </c>
      <c r="C13" s="23" t="s">
        <v>72</v>
      </c>
      <c r="D13" s="23" t="s">
        <v>72</v>
      </c>
      <c r="E13" s="23" t="s">
        <v>72</v>
      </c>
      <c r="F13" s="23" t="s">
        <v>72</v>
      </c>
      <c r="G13" s="23" t="s">
        <v>72</v>
      </c>
      <c r="J13" s="23">
        <v>50</v>
      </c>
      <c r="K13" s="23" t="s">
        <v>72</v>
      </c>
      <c r="L13" s="23" t="s">
        <v>72</v>
      </c>
      <c r="M13" s="23" t="s">
        <v>72</v>
      </c>
      <c r="N13" s="23" t="s">
        <v>72</v>
      </c>
      <c r="O13" s="23" t="s">
        <v>72</v>
      </c>
    </row>
    <row r="14" spans="1:15" x14ac:dyDescent="0.35">
      <c r="B14" s="23">
        <v>40</v>
      </c>
      <c r="C14" s="23" t="s">
        <v>72</v>
      </c>
      <c r="D14" s="23" t="s">
        <v>72</v>
      </c>
      <c r="E14" s="23" t="s">
        <v>72</v>
      </c>
      <c r="F14" s="23" t="s">
        <v>72</v>
      </c>
      <c r="G14" s="23" t="s">
        <v>72</v>
      </c>
      <c r="J14" s="23">
        <v>40</v>
      </c>
      <c r="K14" s="23" t="s">
        <v>72</v>
      </c>
      <c r="L14" s="23" t="s">
        <v>72</v>
      </c>
      <c r="M14" s="23" t="s">
        <v>72</v>
      </c>
      <c r="N14" s="23" t="s">
        <v>72</v>
      </c>
      <c r="O14" s="23" t="s">
        <v>72</v>
      </c>
    </row>
    <row r="15" spans="1:15" x14ac:dyDescent="0.35">
      <c r="B15" s="23">
        <v>30</v>
      </c>
      <c r="C15" s="23" t="s">
        <v>72</v>
      </c>
      <c r="D15" s="23" t="s">
        <v>72</v>
      </c>
      <c r="E15" s="23" t="s">
        <v>72</v>
      </c>
      <c r="F15" s="23" t="s">
        <v>72</v>
      </c>
      <c r="G15" s="23" t="s">
        <v>72</v>
      </c>
      <c r="J15" s="23">
        <v>30</v>
      </c>
      <c r="K15" s="23" t="s">
        <v>72</v>
      </c>
      <c r="L15" s="23" t="s">
        <v>72</v>
      </c>
      <c r="M15" s="23" t="s">
        <v>72</v>
      </c>
      <c r="N15" s="23" t="s">
        <v>72</v>
      </c>
      <c r="O15" s="23" t="s">
        <v>72</v>
      </c>
    </row>
    <row r="16" spans="1:15" x14ac:dyDescent="0.35">
      <c r="B16" s="23">
        <v>20</v>
      </c>
      <c r="C16" s="23" t="s">
        <v>72</v>
      </c>
      <c r="D16" s="23" t="s">
        <v>72</v>
      </c>
      <c r="E16" s="23" t="s">
        <v>72</v>
      </c>
      <c r="F16" s="23" t="s">
        <v>72</v>
      </c>
      <c r="G16" s="23" t="s">
        <v>72</v>
      </c>
      <c r="J16" s="23">
        <v>20</v>
      </c>
      <c r="K16" s="23" t="s">
        <v>72</v>
      </c>
      <c r="L16" s="23" t="s">
        <v>72</v>
      </c>
      <c r="M16" s="23" t="s">
        <v>72</v>
      </c>
      <c r="N16" s="23" t="s">
        <v>72</v>
      </c>
      <c r="O16" s="23" t="s">
        <v>72</v>
      </c>
    </row>
    <row r="17" spans="2:15" x14ac:dyDescent="0.35">
      <c r="B17" s="23">
        <v>10</v>
      </c>
      <c r="C17" s="23" t="s">
        <v>72</v>
      </c>
      <c r="D17" s="23" t="s">
        <v>72</v>
      </c>
      <c r="E17" s="23" t="s">
        <v>72</v>
      </c>
      <c r="F17" s="23" t="s">
        <v>72</v>
      </c>
      <c r="G17" s="23" t="s">
        <v>72</v>
      </c>
      <c r="J17" s="23">
        <v>10</v>
      </c>
      <c r="K17" s="23" t="s">
        <v>72</v>
      </c>
      <c r="L17" s="23" t="s">
        <v>72</v>
      </c>
      <c r="M17" s="23" t="s">
        <v>72</v>
      </c>
      <c r="N17" s="23" t="s">
        <v>72</v>
      </c>
      <c r="O17" s="23" t="s">
        <v>72</v>
      </c>
    </row>
    <row r="20" spans="2:15" x14ac:dyDescent="0.35">
      <c r="B20" s="69" t="s">
        <v>0</v>
      </c>
      <c r="C20" s="77" t="s">
        <v>68</v>
      </c>
      <c r="D20" s="77"/>
      <c r="E20" s="77"/>
      <c r="F20" s="77"/>
      <c r="G20" s="77"/>
      <c r="J20" s="69" t="s">
        <v>0</v>
      </c>
      <c r="K20" s="77" t="s">
        <v>69</v>
      </c>
      <c r="L20" s="77"/>
      <c r="M20" s="77"/>
      <c r="N20" s="77"/>
      <c r="O20" s="77"/>
    </row>
    <row r="21" spans="2:15" x14ac:dyDescent="0.35">
      <c r="B21" s="69"/>
      <c r="C21" s="77"/>
      <c r="D21" s="77"/>
      <c r="E21" s="77"/>
      <c r="F21" s="77"/>
      <c r="G21" s="77"/>
      <c r="J21" s="69"/>
      <c r="K21" s="77"/>
      <c r="L21" s="77"/>
      <c r="M21" s="77"/>
      <c r="N21" s="77"/>
      <c r="O21" s="77"/>
    </row>
    <row r="22" spans="2:15" ht="31" x14ac:dyDescent="0.35">
      <c r="B22" s="69"/>
      <c r="C22" s="5" t="s">
        <v>48</v>
      </c>
      <c r="D22" s="5" t="s">
        <v>49</v>
      </c>
      <c r="E22" s="5" t="s">
        <v>51</v>
      </c>
      <c r="F22" s="5" t="s">
        <v>52</v>
      </c>
      <c r="G22" s="1" t="s">
        <v>76</v>
      </c>
      <c r="J22" s="69"/>
      <c r="K22" s="5" t="s">
        <v>48</v>
      </c>
      <c r="L22" s="5" t="s">
        <v>49</v>
      </c>
      <c r="M22" s="5" t="s">
        <v>51</v>
      </c>
      <c r="N22" s="5" t="s">
        <v>52</v>
      </c>
      <c r="O22" s="1" t="s">
        <v>76</v>
      </c>
    </row>
    <row r="23" spans="2:15" ht="43.5" x14ac:dyDescent="0.35">
      <c r="B23" s="69"/>
      <c r="C23" s="1" t="s">
        <v>11</v>
      </c>
      <c r="D23" s="1" t="s">
        <v>12</v>
      </c>
      <c r="E23" s="1" t="s">
        <v>13</v>
      </c>
      <c r="F23" s="1" t="s">
        <v>14</v>
      </c>
      <c r="G23" s="1" t="s">
        <v>75</v>
      </c>
      <c r="J23" s="69"/>
      <c r="K23" s="1" t="s">
        <v>11</v>
      </c>
      <c r="L23" s="1" t="s">
        <v>12</v>
      </c>
      <c r="M23" s="1" t="s">
        <v>13</v>
      </c>
      <c r="N23" s="1" t="s">
        <v>14</v>
      </c>
      <c r="O23" s="1" t="s">
        <v>75</v>
      </c>
    </row>
    <row r="24" spans="2:15" x14ac:dyDescent="0.35">
      <c r="B24" s="7">
        <v>100</v>
      </c>
      <c r="C24" s="7"/>
      <c r="D24" s="7"/>
      <c r="E24" s="7"/>
      <c r="F24" s="7"/>
      <c r="G24" s="17"/>
      <c r="J24" s="7">
        <v>100</v>
      </c>
      <c r="K24" s="7"/>
      <c r="L24" s="7"/>
      <c r="M24" s="7"/>
      <c r="N24" s="7"/>
      <c r="O24" s="17"/>
    </row>
    <row r="25" spans="2:15" x14ac:dyDescent="0.35">
      <c r="B25" s="7">
        <v>90</v>
      </c>
      <c r="C25" s="7"/>
      <c r="D25" s="7"/>
      <c r="E25" s="7"/>
      <c r="F25" s="7"/>
      <c r="G25" s="17"/>
      <c r="J25" s="7">
        <v>90</v>
      </c>
      <c r="K25" s="7"/>
      <c r="L25" s="7"/>
      <c r="M25" s="7"/>
      <c r="N25" s="7"/>
      <c r="O25" s="17"/>
    </row>
    <row r="26" spans="2:15" x14ac:dyDescent="0.35">
      <c r="B26" s="7">
        <v>80</v>
      </c>
      <c r="C26" s="7"/>
      <c r="D26" s="7"/>
      <c r="E26" s="7"/>
      <c r="F26" s="7"/>
      <c r="G26" s="17"/>
      <c r="J26" s="7">
        <v>80</v>
      </c>
      <c r="K26" s="7"/>
      <c r="L26" s="7"/>
      <c r="M26" s="7"/>
      <c r="N26" s="7"/>
      <c r="O26" s="17"/>
    </row>
    <row r="27" spans="2:15" x14ac:dyDescent="0.35">
      <c r="B27" s="7">
        <v>70</v>
      </c>
      <c r="C27" s="7"/>
      <c r="D27" s="7"/>
      <c r="E27" s="7"/>
      <c r="F27" s="7"/>
      <c r="G27" s="17"/>
      <c r="J27" s="7">
        <v>70</v>
      </c>
      <c r="K27" s="7"/>
      <c r="L27" s="7"/>
      <c r="M27" s="7"/>
      <c r="N27" s="7"/>
      <c r="O27" s="17"/>
    </row>
    <row r="28" spans="2:15" x14ac:dyDescent="0.35">
      <c r="B28" s="7">
        <v>60</v>
      </c>
      <c r="C28" s="7"/>
      <c r="D28" s="7"/>
      <c r="E28" s="7"/>
      <c r="F28" s="7"/>
      <c r="G28" s="17"/>
      <c r="J28" s="7">
        <v>60</v>
      </c>
      <c r="K28" s="7"/>
      <c r="L28" s="7"/>
      <c r="M28" s="7"/>
      <c r="N28" s="7"/>
      <c r="O28" s="17"/>
    </row>
    <row r="29" spans="2:15" x14ac:dyDescent="0.35">
      <c r="B29" s="23">
        <v>50</v>
      </c>
      <c r="C29" s="23" t="s">
        <v>72</v>
      </c>
      <c r="D29" s="23" t="s">
        <v>72</v>
      </c>
      <c r="E29" s="23" t="s">
        <v>72</v>
      </c>
      <c r="F29" s="23" t="s">
        <v>72</v>
      </c>
      <c r="G29" s="23" t="s">
        <v>72</v>
      </c>
      <c r="J29" s="23">
        <v>50</v>
      </c>
      <c r="K29" s="23" t="s">
        <v>72</v>
      </c>
      <c r="L29" s="23" t="s">
        <v>72</v>
      </c>
      <c r="M29" s="23" t="s">
        <v>72</v>
      </c>
      <c r="N29" s="23" t="s">
        <v>72</v>
      </c>
      <c r="O29" s="23" t="s">
        <v>72</v>
      </c>
    </row>
    <row r="30" spans="2:15" x14ac:dyDescent="0.35">
      <c r="B30" s="23">
        <v>40</v>
      </c>
      <c r="C30" s="23" t="s">
        <v>72</v>
      </c>
      <c r="D30" s="23" t="s">
        <v>72</v>
      </c>
      <c r="E30" s="23" t="s">
        <v>72</v>
      </c>
      <c r="F30" s="23" t="s">
        <v>72</v>
      </c>
      <c r="G30" s="23" t="s">
        <v>72</v>
      </c>
      <c r="J30" s="23">
        <v>40</v>
      </c>
      <c r="K30" s="23" t="s">
        <v>72</v>
      </c>
      <c r="L30" s="23" t="s">
        <v>72</v>
      </c>
      <c r="M30" s="23" t="s">
        <v>72</v>
      </c>
      <c r="N30" s="23" t="s">
        <v>72</v>
      </c>
      <c r="O30" s="23" t="s">
        <v>72</v>
      </c>
    </row>
    <row r="31" spans="2:15" x14ac:dyDescent="0.35">
      <c r="B31" s="23">
        <v>30</v>
      </c>
      <c r="C31" s="23" t="s">
        <v>72</v>
      </c>
      <c r="D31" s="23" t="s">
        <v>72</v>
      </c>
      <c r="E31" s="23" t="s">
        <v>72</v>
      </c>
      <c r="F31" s="23" t="s">
        <v>72</v>
      </c>
      <c r="G31" s="23" t="s">
        <v>72</v>
      </c>
      <c r="J31" s="23">
        <v>30</v>
      </c>
      <c r="K31" s="23" t="s">
        <v>72</v>
      </c>
      <c r="L31" s="23" t="s">
        <v>72</v>
      </c>
      <c r="M31" s="23" t="s">
        <v>72</v>
      </c>
      <c r="N31" s="23" t="s">
        <v>72</v>
      </c>
      <c r="O31" s="23" t="s">
        <v>72</v>
      </c>
    </row>
    <row r="32" spans="2:15" x14ac:dyDescent="0.35">
      <c r="B32" s="23">
        <v>20</v>
      </c>
      <c r="C32" s="23" t="s">
        <v>72</v>
      </c>
      <c r="D32" s="23" t="s">
        <v>72</v>
      </c>
      <c r="E32" s="23" t="s">
        <v>72</v>
      </c>
      <c r="F32" s="23" t="s">
        <v>72</v>
      </c>
      <c r="G32" s="23" t="s">
        <v>72</v>
      </c>
      <c r="J32" s="23">
        <v>20</v>
      </c>
      <c r="K32" s="23" t="s">
        <v>72</v>
      </c>
      <c r="L32" s="23" t="s">
        <v>72</v>
      </c>
      <c r="M32" s="23" t="s">
        <v>72</v>
      </c>
      <c r="N32" s="23" t="s">
        <v>72</v>
      </c>
      <c r="O32" s="23" t="s">
        <v>72</v>
      </c>
    </row>
    <row r="33" spans="2:15" x14ac:dyDescent="0.35">
      <c r="B33" s="23">
        <v>10</v>
      </c>
      <c r="C33" s="23" t="s">
        <v>72</v>
      </c>
      <c r="D33" s="23" t="s">
        <v>72</v>
      </c>
      <c r="E33" s="23" t="s">
        <v>72</v>
      </c>
      <c r="F33" s="23" t="s">
        <v>72</v>
      </c>
      <c r="G33" s="23" t="s">
        <v>72</v>
      </c>
      <c r="J33" s="23">
        <v>10</v>
      </c>
      <c r="K33" s="23" t="s">
        <v>72</v>
      </c>
      <c r="L33" s="23" t="s">
        <v>72</v>
      </c>
      <c r="M33" s="23" t="s">
        <v>72</v>
      </c>
      <c r="N33" s="23" t="s">
        <v>72</v>
      </c>
      <c r="O33" s="23" t="s">
        <v>72</v>
      </c>
    </row>
  </sheetData>
  <mergeCells count="8">
    <mergeCell ref="B20:B23"/>
    <mergeCell ref="C20:G21"/>
    <mergeCell ref="J20:J23"/>
    <mergeCell ref="K20:O21"/>
    <mergeCell ref="C4:G5"/>
    <mergeCell ref="K4:O5"/>
    <mergeCell ref="B4:B7"/>
    <mergeCell ref="J4:J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workbookViewId="0">
      <selection activeCell="E24" sqref="E24:E25"/>
    </sheetView>
  </sheetViews>
  <sheetFormatPr defaultRowHeight="14.5" x14ac:dyDescent="0.35"/>
  <cols>
    <col min="1" max="1" width="43.1796875" bestFit="1" customWidth="1"/>
    <col min="2" max="2" width="17" style="3" customWidth="1"/>
    <col min="3" max="3" width="17.7265625" style="3" customWidth="1"/>
    <col min="4" max="4" width="17.1796875" style="3" customWidth="1"/>
    <col min="5" max="5" width="16.7265625" style="3" customWidth="1"/>
    <col min="6" max="6" width="12.7265625" style="3" customWidth="1"/>
    <col min="7" max="7" width="10.54296875" bestFit="1" customWidth="1"/>
    <col min="9" max="10" width="10.81640625" customWidth="1"/>
    <col min="11" max="11" width="12" customWidth="1"/>
    <col min="12" max="12" width="10.1796875" customWidth="1"/>
    <col min="18" max="18" width="10.54296875" customWidth="1"/>
    <col min="19" max="19" width="11.1796875" customWidth="1"/>
    <col min="20" max="20" width="12.81640625" customWidth="1"/>
    <col min="21" max="21" width="11.1796875" customWidth="1"/>
  </cols>
  <sheetData>
    <row r="1" spans="1:6" ht="18.5" x14ac:dyDescent="0.45">
      <c r="A1" s="33" t="s">
        <v>111</v>
      </c>
    </row>
    <row r="3" spans="1:6" x14ac:dyDescent="0.35">
      <c r="A3" s="34" t="s">
        <v>112</v>
      </c>
    </row>
    <row r="4" spans="1:6" x14ac:dyDescent="0.35">
      <c r="A4" s="46" t="s">
        <v>113</v>
      </c>
      <c r="B4" s="47" t="s">
        <v>71</v>
      </c>
      <c r="C4" s="47" t="s">
        <v>73</v>
      </c>
      <c r="D4" s="47" t="s">
        <v>74</v>
      </c>
      <c r="E4" s="35" t="s">
        <v>114</v>
      </c>
    </row>
    <row r="5" spans="1:6" x14ac:dyDescent="0.35">
      <c r="A5" s="2" t="s">
        <v>115</v>
      </c>
      <c r="B5" s="18">
        <f>B6/3.51</f>
        <v>203.70370370370372</v>
      </c>
      <c r="C5" s="18">
        <f>C6/3.517</f>
        <v>203.29826556724481</v>
      </c>
      <c r="D5" s="18">
        <f>D6/3.517</f>
        <v>203.29826556724481</v>
      </c>
      <c r="E5" s="36"/>
    </row>
    <row r="6" spans="1:6" x14ac:dyDescent="0.35">
      <c r="A6" s="2" t="s">
        <v>116</v>
      </c>
      <c r="B6" s="37">
        <v>715</v>
      </c>
      <c r="C6" s="37">
        <v>715</v>
      </c>
      <c r="D6" s="37">
        <v>715</v>
      </c>
      <c r="E6" s="38"/>
    </row>
    <row r="7" spans="1:6" x14ac:dyDescent="0.35">
      <c r="A7" s="2" t="s">
        <v>117</v>
      </c>
      <c r="B7" s="7">
        <v>1</v>
      </c>
      <c r="C7" s="7">
        <v>1</v>
      </c>
      <c r="D7" s="7">
        <v>1</v>
      </c>
      <c r="E7" s="36"/>
    </row>
    <row r="8" spans="1:6" x14ac:dyDescent="0.35">
      <c r="A8" s="2" t="s">
        <v>118</v>
      </c>
      <c r="B8" s="7">
        <f>69840/60</f>
        <v>1164</v>
      </c>
      <c r="C8" s="7">
        <f>69840/60</f>
        <v>1164</v>
      </c>
      <c r="D8" s="7">
        <f>69840/60</f>
        <v>1164</v>
      </c>
      <c r="E8" s="36"/>
    </row>
    <row r="9" spans="1:6" x14ac:dyDescent="0.35">
      <c r="A9" s="2" t="s">
        <v>119</v>
      </c>
      <c r="B9" s="7">
        <v>10.82</v>
      </c>
      <c r="C9" s="7">
        <v>10.82</v>
      </c>
      <c r="D9" s="7">
        <v>10.82</v>
      </c>
      <c r="E9" s="39" t="s">
        <v>120</v>
      </c>
    </row>
    <row r="10" spans="1:6" x14ac:dyDescent="0.35">
      <c r="A10" s="53" t="s">
        <v>121</v>
      </c>
      <c r="B10" s="56">
        <f>B9*B7</f>
        <v>10.82</v>
      </c>
      <c r="C10" s="56">
        <f>C9*C7</f>
        <v>10.82</v>
      </c>
      <c r="D10" s="56">
        <f>D9*D7</f>
        <v>10.82</v>
      </c>
      <c r="E10" s="36"/>
    </row>
    <row r="11" spans="1:6" x14ac:dyDescent="0.35">
      <c r="E11" s="36"/>
    </row>
    <row r="12" spans="1:6" x14ac:dyDescent="0.35">
      <c r="A12" s="78" t="s">
        <v>122</v>
      </c>
      <c r="B12" s="80" t="s">
        <v>123</v>
      </c>
      <c r="C12" s="80"/>
      <c r="D12" s="80"/>
    </row>
    <row r="13" spans="1:6" x14ac:dyDescent="0.35">
      <c r="A13" s="79"/>
      <c r="B13" s="48" t="s">
        <v>124</v>
      </c>
      <c r="C13" s="48" t="s">
        <v>125</v>
      </c>
      <c r="D13" s="48" t="s">
        <v>126</v>
      </c>
      <c r="E13" s="40"/>
      <c r="F13" s="40"/>
    </row>
    <row r="14" spans="1:6" x14ac:dyDescent="0.35">
      <c r="A14" s="2" t="s">
        <v>127</v>
      </c>
      <c r="B14" s="37">
        <f>B6+C6</f>
        <v>1430</v>
      </c>
      <c r="C14" s="37">
        <f>B14</f>
        <v>1430</v>
      </c>
      <c r="D14" s="37">
        <f>B14</f>
        <v>1430</v>
      </c>
      <c r="E14" s="41"/>
      <c r="F14" s="41"/>
    </row>
    <row r="15" spans="1:6" x14ac:dyDescent="0.35">
      <c r="A15" s="2" t="s">
        <v>128</v>
      </c>
      <c r="B15" s="37">
        <f>'[1]Chiller(s)'!C7*3.517+'[1]Chiller(s)'!D7</f>
        <v>1394.3489999999999</v>
      </c>
      <c r="C15" s="37">
        <f>'[1]Chiller(s)'!C8*3.517+'[1]Chiller(s)'!D8</f>
        <v>1249.49</v>
      </c>
      <c r="D15" s="37">
        <f>'[1]Chiller(s)'!C9*3.517+'[1]Chiller(s)'!D9</f>
        <v>1107.288</v>
      </c>
      <c r="E15" s="41"/>
      <c r="F15" s="41"/>
    </row>
    <row r="16" spans="1:6" x14ac:dyDescent="0.35">
      <c r="A16" s="2" t="s">
        <v>129</v>
      </c>
      <c r="B16" s="37">
        <v>2</v>
      </c>
      <c r="C16" s="37">
        <v>2</v>
      </c>
      <c r="D16" s="37">
        <v>2</v>
      </c>
      <c r="E16" s="41"/>
      <c r="F16" s="41"/>
    </row>
    <row r="17" spans="1:6" x14ac:dyDescent="0.35">
      <c r="A17" s="2" t="s">
        <v>130</v>
      </c>
      <c r="B17" s="7">
        <f>B10+C10</f>
        <v>21.64</v>
      </c>
      <c r="C17" s="17">
        <f>(B10+C10)/0.9</f>
        <v>24.044444444444444</v>
      </c>
      <c r="D17" s="7">
        <f>(B10+C10)/0.8</f>
        <v>27.05</v>
      </c>
      <c r="E17" s="42" t="s">
        <v>131</v>
      </c>
    </row>
    <row r="18" spans="1:6" x14ac:dyDescent="0.35">
      <c r="A18" s="2" t="s">
        <v>132</v>
      </c>
      <c r="B18" s="43">
        <f>B15/B14</f>
        <v>0.97506923076923069</v>
      </c>
      <c r="C18" s="43">
        <f>C15/C14</f>
        <v>0.87376923076923074</v>
      </c>
      <c r="D18" s="43">
        <f>D15/D14</f>
        <v>0.77432727272727275</v>
      </c>
    </row>
    <row r="19" spans="1:6" x14ac:dyDescent="0.35">
      <c r="A19" s="2" t="s">
        <v>133</v>
      </c>
      <c r="B19" s="37">
        <f>B8+C8</f>
        <v>2328</v>
      </c>
      <c r="C19" s="37">
        <f>B8+C8</f>
        <v>2328</v>
      </c>
      <c r="D19" s="37">
        <f>B8+C8</f>
        <v>2328</v>
      </c>
      <c r="E19" s="41"/>
      <c r="F19" s="41"/>
    </row>
    <row r="20" spans="1:6" x14ac:dyDescent="0.35">
      <c r="A20" s="52" t="s">
        <v>134</v>
      </c>
      <c r="B20" s="55">
        <f>B19*B18</f>
        <v>2269.961169230769</v>
      </c>
      <c r="C20" s="55">
        <f>C19*C18</f>
        <v>2034.1347692307693</v>
      </c>
      <c r="D20" s="55">
        <f>D19*D18</f>
        <v>1802.633890909091</v>
      </c>
    </row>
    <row r="21" spans="1:6" x14ac:dyDescent="0.35">
      <c r="A21" s="53" t="s">
        <v>135</v>
      </c>
      <c r="B21" s="54">
        <f>IF(B18&gt;60%,B17*((B20/B19)^2.5),B17*(0.6^2.5))</f>
        <v>20.31635938447171</v>
      </c>
      <c r="C21" s="54">
        <f>IF(C18&gt;60%,C17*((C20/C19)^2.5),C17*(0.6^2.5))</f>
        <v>17.159578470560977</v>
      </c>
      <c r="D21" s="54">
        <f>IF(D18&gt;60%,D17*((D20/D19)^2.5),D17*(0.6^2.5))</f>
        <v>14.271796982309032</v>
      </c>
      <c r="E21" s="44" t="s">
        <v>136</v>
      </c>
      <c r="F21" s="45"/>
    </row>
  </sheetData>
  <mergeCells count="2">
    <mergeCell ref="A12:A13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34"/>
  <sheetViews>
    <sheetView tabSelected="1" zoomScale="85" zoomScaleNormal="85" workbookViewId="0">
      <selection activeCell="B3" sqref="B3"/>
    </sheetView>
  </sheetViews>
  <sheetFormatPr defaultRowHeight="14.5" x14ac:dyDescent="0.35"/>
  <cols>
    <col min="2" max="2" width="14.26953125" customWidth="1"/>
    <col min="3" max="3" width="16.81640625" style="3" customWidth="1"/>
    <col min="4" max="4" width="15" style="3" customWidth="1"/>
    <col min="5" max="5" width="11.81640625" style="3" customWidth="1"/>
    <col min="6" max="6" width="13.81640625" style="3" customWidth="1"/>
    <col min="7" max="7" width="13.7265625" style="3" customWidth="1"/>
    <col min="8" max="8" width="14.7265625" style="3" customWidth="1"/>
    <col min="9" max="9" width="12.7265625" style="3" customWidth="1"/>
    <col min="10" max="10" width="14.81640625" style="3" customWidth="1"/>
    <col min="11" max="11" width="12.1796875" style="3" customWidth="1"/>
    <col min="12" max="12" width="15.1796875" style="3" customWidth="1"/>
    <col min="13" max="13" width="11.7265625" customWidth="1"/>
    <col min="14" max="21" width="15.1796875" customWidth="1"/>
  </cols>
  <sheetData>
    <row r="2" spans="1:21" x14ac:dyDescent="0.35">
      <c r="D2" s="81" t="s">
        <v>139</v>
      </c>
      <c r="E2" s="81"/>
      <c r="F2" s="81"/>
      <c r="G2" s="81"/>
      <c r="H2" s="81"/>
      <c r="I2" s="81"/>
      <c r="J2" s="81"/>
      <c r="K2" s="81"/>
      <c r="L2" s="81"/>
      <c r="M2" s="81"/>
      <c r="N2" s="82" t="s">
        <v>145</v>
      </c>
      <c r="O2" s="82"/>
      <c r="P2" s="82"/>
      <c r="Q2" s="82"/>
      <c r="R2" s="82"/>
      <c r="S2" s="82"/>
    </row>
    <row r="3" spans="1:21" s="14" customFormat="1" ht="22.5" customHeight="1" x14ac:dyDescent="0.35">
      <c r="B3" s="84"/>
      <c r="C3" s="15" t="s">
        <v>48</v>
      </c>
      <c r="D3" s="57" t="s">
        <v>49</v>
      </c>
      <c r="E3" s="57" t="s">
        <v>51</v>
      </c>
      <c r="F3" s="57" t="s">
        <v>52</v>
      </c>
      <c r="G3" s="57" t="s">
        <v>53</v>
      </c>
      <c r="H3" s="57" t="s">
        <v>54</v>
      </c>
      <c r="I3" s="57" t="s">
        <v>55</v>
      </c>
      <c r="J3" s="57" t="s">
        <v>56</v>
      </c>
      <c r="K3" s="57" t="s">
        <v>57</v>
      </c>
      <c r="L3" s="57" t="s">
        <v>58</v>
      </c>
      <c r="M3" s="57" t="s">
        <v>77</v>
      </c>
      <c r="N3" s="59"/>
      <c r="O3" s="59"/>
      <c r="P3" s="59"/>
      <c r="Q3" s="59"/>
      <c r="R3" s="59"/>
      <c r="S3" s="59"/>
    </row>
    <row r="4" spans="1:21" ht="80.25" customHeight="1" x14ac:dyDescent="0.35">
      <c r="B4" s="6" t="s">
        <v>39</v>
      </c>
      <c r="C4" s="6" t="s">
        <v>40</v>
      </c>
      <c r="D4" s="58" t="s">
        <v>78</v>
      </c>
      <c r="E4" s="58" t="s">
        <v>41</v>
      </c>
      <c r="F4" s="58" t="s">
        <v>42</v>
      </c>
      <c r="G4" s="58" t="s">
        <v>44</v>
      </c>
      <c r="H4" s="58" t="s">
        <v>43</v>
      </c>
      <c r="I4" s="58" t="s">
        <v>45</v>
      </c>
      <c r="J4" s="58" t="s">
        <v>46</v>
      </c>
      <c r="K4" s="58" t="s">
        <v>47</v>
      </c>
      <c r="L4" s="58" t="s">
        <v>138</v>
      </c>
      <c r="M4" s="58" t="s">
        <v>50</v>
      </c>
      <c r="N4" s="60" t="s">
        <v>151</v>
      </c>
      <c r="O4" s="60" t="s">
        <v>152</v>
      </c>
      <c r="P4" s="60" t="s">
        <v>153</v>
      </c>
      <c r="Q4" s="60" t="s">
        <v>140</v>
      </c>
      <c r="R4" s="60" t="s">
        <v>141</v>
      </c>
      <c r="S4" s="60" t="s">
        <v>142</v>
      </c>
      <c r="T4" s="65" t="s">
        <v>143</v>
      </c>
      <c r="U4" s="65" t="s">
        <v>144</v>
      </c>
    </row>
    <row r="5" spans="1:21" x14ac:dyDescent="0.35">
      <c r="B5" s="13" t="s">
        <v>15</v>
      </c>
      <c r="C5" s="7"/>
      <c r="D5" s="7"/>
      <c r="E5" s="7"/>
      <c r="F5" s="7"/>
      <c r="G5" s="7"/>
      <c r="H5" s="7"/>
      <c r="I5" s="7"/>
      <c r="J5" s="7"/>
      <c r="K5" s="7"/>
      <c r="L5" s="7">
        <f>E5+G5+I5+K5</f>
        <v>0</v>
      </c>
      <c r="M5" s="2" t="e">
        <f>L5/C5</f>
        <v>#DIV/0!</v>
      </c>
      <c r="N5" s="7"/>
      <c r="O5" s="7"/>
      <c r="P5" s="7"/>
      <c r="Q5" s="7">
        <f>N5+O5+P5</f>
        <v>0</v>
      </c>
      <c r="R5" s="7" t="e">
        <f t="shared" ref="R5:R28" si="0">Q5/C5</f>
        <v>#DIV/0!</v>
      </c>
      <c r="S5" s="2"/>
      <c r="T5" s="62">
        <f t="shared" ref="T5:T28" si="1">L5+Q5</f>
        <v>0</v>
      </c>
      <c r="U5" s="2" t="e">
        <f t="shared" ref="U5:U28" si="2">T5/C5</f>
        <v>#DIV/0!</v>
      </c>
    </row>
    <row r="6" spans="1:21" x14ac:dyDescent="0.35">
      <c r="B6" s="13" t="s">
        <v>16</v>
      </c>
      <c r="C6" s="7"/>
      <c r="D6" s="7"/>
      <c r="E6" s="7"/>
      <c r="F6" s="7"/>
      <c r="G6" s="7"/>
      <c r="H6" s="7"/>
      <c r="I6" s="7"/>
      <c r="J6" s="7"/>
      <c r="K6" s="7"/>
      <c r="L6" s="7">
        <f t="shared" ref="L6:L28" si="3">E6+G6+I6+K6</f>
        <v>0</v>
      </c>
      <c r="M6" s="2" t="e">
        <f t="shared" ref="M6:M29" si="4">L6/C6</f>
        <v>#DIV/0!</v>
      </c>
      <c r="N6" s="7"/>
      <c r="O6" s="7"/>
      <c r="P6" s="7"/>
      <c r="Q6" s="7">
        <f t="shared" ref="Q6:Q28" si="5">N6+O6+P6</f>
        <v>0</v>
      </c>
      <c r="R6" s="7" t="e">
        <f t="shared" si="0"/>
        <v>#DIV/0!</v>
      </c>
      <c r="S6" s="2"/>
      <c r="T6" s="62">
        <f t="shared" si="1"/>
        <v>0</v>
      </c>
      <c r="U6" s="2" t="e">
        <f t="shared" si="2"/>
        <v>#DIV/0!</v>
      </c>
    </row>
    <row r="7" spans="1:21" x14ac:dyDescent="0.35">
      <c r="B7" s="13" t="s">
        <v>17</v>
      </c>
      <c r="C7" s="7"/>
      <c r="D7" s="7"/>
      <c r="E7" s="7"/>
      <c r="F7" s="7"/>
      <c r="G7" s="7"/>
      <c r="H7" s="7"/>
      <c r="I7" s="7"/>
      <c r="J7" s="7"/>
      <c r="K7" s="7"/>
      <c r="L7" s="7">
        <f t="shared" si="3"/>
        <v>0</v>
      </c>
      <c r="M7" s="2" t="e">
        <f t="shared" si="4"/>
        <v>#DIV/0!</v>
      </c>
      <c r="N7" s="7"/>
      <c r="O7" s="7"/>
      <c r="P7" s="7"/>
      <c r="Q7" s="7">
        <f t="shared" si="5"/>
        <v>0</v>
      </c>
      <c r="R7" s="7" t="e">
        <f t="shared" si="0"/>
        <v>#DIV/0!</v>
      </c>
      <c r="S7" s="2"/>
      <c r="T7" s="62">
        <f t="shared" si="1"/>
        <v>0</v>
      </c>
      <c r="U7" s="2" t="e">
        <f t="shared" si="2"/>
        <v>#DIV/0!</v>
      </c>
    </row>
    <row r="8" spans="1:21" x14ac:dyDescent="0.35">
      <c r="B8" s="13" t="s">
        <v>18</v>
      </c>
      <c r="C8" s="7"/>
      <c r="D8" s="7"/>
      <c r="E8" s="7"/>
      <c r="F8" s="7"/>
      <c r="G8" s="7"/>
      <c r="H8" s="7"/>
      <c r="I8" s="7"/>
      <c r="J8" s="7"/>
      <c r="K8" s="7"/>
      <c r="L8" s="7">
        <f t="shared" si="3"/>
        <v>0</v>
      </c>
      <c r="M8" s="2" t="e">
        <f t="shared" si="4"/>
        <v>#DIV/0!</v>
      </c>
      <c r="N8" s="7"/>
      <c r="O8" s="7"/>
      <c r="P8" s="7"/>
      <c r="Q8" s="7">
        <f t="shared" si="5"/>
        <v>0</v>
      </c>
      <c r="R8" s="7" t="e">
        <f t="shared" si="0"/>
        <v>#DIV/0!</v>
      </c>
      <c r="S8" s="2"/>
      <c r="T8" s="62">
        <f t="shared" si="1"/>
        <v>0</v>
      </c>
      <c r="U8" s="2" t="e">
        <f t="shared" si="2"/>
        <v>#DIV/0!</v>
      </c>
    </row>
    <row r="9" spans="1:21" x14ac:dyDescent="0.35">
      <c r="B9" s="13" t="s">
        <v>19</v>
      </c>
      <c r="C9" s="7"/>
      <c r="D9" s="7"/>
      <c r="E9" s="7"/>
      <c r="F9" s="7"/>
      <c r="G9" s="7"/>
      <c r="H9" s="7"/>
      <c r="I9" s="7"/>
      <c r="J9" s="7"/>
      <c r="K9" s="7"/>
      <c r="L9" s="7">
        <f t="shared" si="3"/>
        <v>0</v>
      </c>
      <c r="M9" s="2" t="e">
        <f t="shared" si="4"/>
        <v>#DIV/0!</v>
      </c>
      <c r="N9" s="7"/>
      <c r="O9" s="7"/>
      <c r="P9" s="7"/>
      <c r="Q9" s="7">
        <f t="shared" si="5"/>
        <v>0</v>
      </c>
      <c r="R9" s="7" t="e">
        <f t="shared" si="0"/>
        <v>#DIV/0!</v>
      </c>
      <c r="S9" s="2"/>
      <c r="T9" s="62">
        <f t="shared" si="1"/>
        <v>0</v>
      </c>
      <c r="U9" s="2" t="e">
        <f t="shared" si="2"/>
        <v>#DIV/0!</v>
      </c>
    </row>
    <row r="10" spans="1:21" x14ac:dyDescent="0.35">
      <c r="B10" s="13" t="s">
        <v>20</v>
      </c>
      <c r="C10" s="7"/>
      <c r="D10" s="7"/>
      <c r="E10" s="7"/>
      <c r="F10" s="7"/>
      <c r="G10" s="7"/>
      <c r="H10" s="7"/>
      <c r="I10" s="7"/>
      <c r="J10" s="7"/>
      <c r="K10" s="7"/>
      <c r="L10" s="7">
        <f t="shared" si="3"/>
        <v>0</v>
      </c>
      <c r="M10" s="2" t="e">
        <f t="shared" si="4"/>
        <v>#DIV/0!</v>
      </c>
      <c r="N10" s="7"/>
      <c r="O10" s="7"/>
      <c r="P10" s="7"/>
      <c r="Q10" s="7">
        <f t="shared" si="5"/>
        <v>0</v>
      </c>
      <c r="R10" s="7" t="e">
        <f t="shared" si="0"/>
        <v>#DIV/0!</v>
      </c>
      <c r="S10" s="2"/>
      <c r="T10" s="62">
        <f t="shared" si="1"/>
        <v>0</v>
      </c>
      <c r="U10" s="2" t="e">
        <f t="shared" si="2"/>
        <v>#DIV/0!</v>
      </c>
    </row>
    <row r="11" spans="1:21" x14ac:dyDescent="0.35">
      <c r="B11" s="13" t="s">
        <v>21</v>
      </c>
      <c r="C11" s="7"/>
      <c r="D11" s="7"/>
      <c r="E11" s="7"/>
      <c r="F11" s="7"/>
      <c r="G11" s="7"/>
      <c r="H11" s="7"/>
      <c r="I11" s="7"/>
      <c r="J11" s="7"/>
      <c r="K11" s="7"/>
      <c r="L11" s="7">
        <f t="shared" si="3"/>
        <v>0</v>
      </c>
      <c r="M11" s="2" t="e">
        <f t="shared" si="4"/>
        <v>#DIV/0!</v>
      </c>
      <c r="N11" s="7"/>
      <c r="O11" s="7"/>
      <c r="P11" s="7"/>
      <c r="Q11" s="7">
        <f t="shared" si="5"/>
        <v>0</v>
      </c>
      <c r="R11" s="7" t="e">
        <f t="shared" si="0"/>
        <v>#DIV/0!</v>
      </c>
      <c r="S11" s="2"/>
      <c r="T11" s="62">
        <f t="shared" si="1"/>
        <v>0</v>
      </c>
      <c r="U11" s="2" t="e">
        <f t="shared" si="2"/>
        <v>#DIV/0!</v>
      </c>
    </row>
    <row r="12" spans="1:21" x14ac:dyDescent="0.35">
      <c r="B12" s="13" t="s">
        <v>22</v>
      </c>
      <c r="C12" s="7"/>
      <c r="D12" s="7"/>
      <c r="E12" s="7"/>
      <c r="F12" s="7"/>
      <c r="G12" s="7"/>
      <c r="H12" s="7"/>
      <c r="I12" s="7"/>
      <c r="J12" s="7"/>
      <c r="K12" s="7"/>
      <c r="L12" s="7">
        <f t="shared" si="3"/>
        <v>0</v>
      </c>
      <c r="M12" s="2" t="e">
        <f t="shared" si="4"/>
        <v>#DIV/0!</v>
      </c>
      <c r="N12" s="7"/>
      <c r="O12" s="7"/>
      <c r="P12" s="7"/>
      <c r="Q12" s="7">
        <f t="shared" si="5"/>
        <v>0</v>
      </c>
      <c r="R12" s="7" t="e">
        <f t="shared" si="0"/>
        <v>#DIV/0!</v>
      </c>
      <c r="S12" s="2"/>
      <c r="T12" s="62">
        <f t="shared" si="1"/>
        <v>0</v>
      </c>
      <c r="U12" s="2" t="e">
        <f t="shared" si="2"/>
        <v>#DIV/0!</v>
      </c>
    </row>
    <row r="13" spans="1:21" x14ac:dyDescent="0.35">
      <c r="B13" s="13" t="s">
        <v>23</v>
      </c>
      <c r="C13" s="7"/>
      <c r="D13" s="7"/>
      <c r="E13" s="7"/>
      <c r="F13" s="7"/>
      <c r="G13" s="7"/>
      <c r="H13" s="7"/>
      <c r="I13" s="7"/>
      <c r="J13" s="7"/>
      <c r="K13" s="7"/>
      <c r="L13" s="7">
        <f t="shared" si="3"/>
        <v>0</v>
      </c>
      <c r="M13" s="2" t="e">
        <f t="shared" si="4"/>
        <v>#DIV/0!</v>
      </c>
      <c r="N13" s="7"/>
      <c r="O13" s="7"/>
      <c r="P13" s="7"/>
      <c r="Q13" s="7">
        <f t="shared" si="5"/>
        <v>0</v>
      </c>
      <c r="R13" s="7" t="e">
        <f t="shared" si="0"/>
        <v>#DIV/0!</v>
      </c>
      <c r="S13" s="2"/>
      <c r="T13" s="62">
        <f t="shared" si="1"/>
        <v>0</v>
      </c>
      <c r="U13" s="2" t="e">
        <f t="shared" si="2"/>
        <v>#DIV/0!</v>
      </c>
    </row>
    <row r="14" spans="1:21" ht="58" x14ac:dyDescent="0.35">
      <c r="A14" t="s">
        <v>81</v>
      </c>
      <c r="B14" s="19" t="s">
        <v>24</v>
      </c>
      <c r="C14" s="20">
        <v>1200</v>
      </c>
      <c r="D14" s="20" t="s">
        <v>79</v>
      </c>
      <c r="E14" s="83">
        <f>C14*'Chiller(s)'!E8</f>
        <v>626.66666666666674</v>
      </c>
      <c r="F14" s="20" t="s">
        <v>82</v>
      </c>
      <c r="G14" s="83">
        <f>'Chilled Water Pump(s)'!G9*2</f>
        <v>51.923118615163325</v>
      </c>
      <c r="H14" s="20" t="s">
        <v>83</v>
      </c>
      <c r="I14" s="83">
        <f>'Condenser Water Pump(s)'!G9*2</f>
        <v>84.235016880000003</v>
      </c>
      <c r="J14" s="20" t="s">
        <v>80</v>
      </c>
      <c r="K14" s="20">
        <v>14.58</v>
      </c>
      <c r="L14" s="83">
        <f t="shared" si="3"/>
        <v>777.40480216183005</v>
      </c>
      <c r="M14" s="30">
        <f t="shared" si="4"/>
        <v>0.64783733513485842</v>
      </c>
      <c r="N14" s="7">
        <v>61.22</v>
      </c>
      <c r="O14" s="7">
        <v>28.125</v>
      </c>
      <c r="P14" s="7">
        <v>1.25</v>
      </c>
      <c r="Q14" s="7">
        <f t="shared" si="5"/>
        <v>90.594999999999999</v>
      </c>
      <c r="R14" s="7">
        <f t="shared" si="0"/>
        <v>7.5495833333333331E-2</v>
      </c>
      <c r="S14" s="61" t="s">
        <v>154</v>
      </c>
      <c r="T14" s="62">
        <f t="shared" si="1"/>
        <v>867.99980216183008</v>
      </c>
      <c r="U14" s="66">
        <f t="shared" si="2"/>
        <v>0.72333316846819173</v>
      </c>
    </row>
    <row r="15" spans="1:21" x14ac:dyDescent="0.35">
      <c r="B15" s="19" t="s">
        <v>25</v>
      </c>
      <c r="C15" s="20"/>
      <c r="D15" s="20"/>
      <c r="E15" s="20"/>
      <c r="F15" s="20"/>
      <c r="G15" s="20"/>
      <c r="H15" s="20"/>
      <c r="I15" s="20"/>
      <c r="J15" s="20"/>
      <c r="K15" s="20"/>
      <c r="L15" s="20">
        <f t="shared" si="3"/>
        <v>0</v>
      </c>
      <c r="M15" s="21" t="e">
        <f t="shared" si="4"/>
        <v>#DIV/0!</v>
      </c>
      <c r="N15" s="7"/>
      <c r="O15" s="7"/>
      <c r="P15" s="7"/>
      <c r="Q15" s="7">
        <f t="shared" si="5"/>
        <v>0</v>
      </c>
      <c r="R15" s="7" t="e">
        <f t="shared" si="0"/>
        <v>#DIV/0!</v>
      </c>
      <c r="S15" s="2"/>
      <c r="T15" s="62">
        <f t="shared" si="1"/>
        <v>0</v>
      </c>
      <c r="U15" s="2" t="e">
        <f t="shared" si="2"/>
        <v>#DIV/0!</v>
      </c>
    </row>
    <row r="16" spans="1:21" x14ac:dyDescent="0.35">
      <c r="B16" s="19" t="s">
        <v>26</v>
      </c>
      <c r="C16" s="20"/>
      <c r="D16" s="20"/>
      <c r="E16" s="20"/>
      <c r="F16" s="20"/>
      <c r="G16" s="20"/>
      <c r="H16" s="20"/>
      <c r="I16" s="20"/>
      <c r="J16" s="20"/>
      <c r="K16" s="20"/>
      <c r="L16" s="20">
        <f t="shared" si="3"/>
        <v>0</v>
      </c>
      <c r="M16" s="21" t="e">
        <f t="shared" si="4"/>
        <v>#DIV/0!</v>
      </c>
      <c r="N16" s="7"/>
      <c r="O16" s="7"/>
      <c r="P16" s="7"/>
      <c r="Q16" s="7">
        <f t="shared" si="5"/>
        <v>0</v>
      </c>
      <c r="R16" s="7" t="e">
        <f t="shared" si="0"/>
        <v>#DIV/0!</v>
      </c>
      <c r="S16" s="2"/>
      <c r="T16" s="62">
        <f t="shared" si="1"/>
        <v>0</v>
      </c>
      <c r="U16" s="2" t="e">
        <f t="shared" si="2"/>
        <v>#DIV/0!</v>
      </c>
    </row>
    <row r="17" spans="2:21" x14ac:dyDescent="0.35">
      <c r="B17" s="19" t="s">
        <v>27</v>
      </c>
      <c r="C17" s="20"/>
      <c r="D17" s="20"/>
      <c r="E17" s="20"/>
      <c r="F17" s="20"/>
      <c r="G17" s="20"/>
      <c r="H17" s="20"/>
      <c r="I17" s="20"/>
      <c r="J17" s="20"/>
      <c r="K17" s="20"/>
      <c r="L17" s="20">
        <f t="shared" si="3"/>
        <v>0</v>
      </c>
      <c r="M17" s="21" t="e">
        <f t="shared" si="4"/>
        <v>#DIV/0!</v>
      </c>
      <c r="N17" s="7"/>
      <c r="O17" s="7"/>
      <c r="P17" s="7"/>
      <c r="Q17" s="7">
        <f t="shared" si="5"/>
        <v>0</v>
      </c>
      <c r="R17" s="7" t="e">
        <f t="shared" si="0"/>
        <v>#DIV/0!</v>
      </c>
      <c r="S17" s="2"/>
      <c r="T17" s="62">
        <f t="shared" si="1"/>
        <v>0</v>
      </c>
      <c r="U17" s="2" t="e">
        <f t="shared" si="2"/>
        <v>#DIV/0!</v>
      </c>
    </row>
    <row r="18" spans="2:21" x14ac:dyDescent="0.35">
      <c r="B18" s="19" t="s">
        <v>28</v>
      </c>
      <c r="C18" s="20"/>
      <c r="D18" s="20"/>
      <c r="E18" s="20"/>
      <c r="F18" s="20"/>
      <c r="G18" s="20"/>
      <c r="H18" s="20"/>
      <c r="I18" s="20"/>
      <c r="J18" s="20"/>
      <c r="K18" s="20"/>
      <c r="L18" s="20">
        <f t="shared" si="3"/>
        <v>0</v>
      </c>
      <c r="M18" s="21" t="e">
        <f t="shared" si="4"/>
        <v>#DIV/0!</v>
      </c>
      <c r="N18" s="7"/>
      <c r="O18" s="7"/>
      <c r="P18" s="7"/>
      <c r="Q18" s="7">
        <f t="shared" si="5"/>
        <v>0</v>
      </c>
      <c r="R18" s="7" t="e">
        <f t="shared" si="0"/>
        <v>#DIV/0!</v>
      </c>
      <c r="S18" s="2"/>
      <c r="T18" s="62">
        <f t="shared" si="1"/>
        <v>0</v>
      </c>
      <c r="U18" s="2" t="e">
        <f t="shared" si="2"/>
        <v>#DIV/0!</v>
      </c>
    </row>
    <row r="19" spans="2:21" x14ac:dyDescent="0.35">
      <c r="B19" s="19" t="s">
        <v>29</v>
      </c>
      <c r="C19" s="20"/>
      <c r="D19" s="20"/>
      <c r="E19" s="20"/>
      <c r="F19" s="20"/>
      <c r="G19" s="20"/>
      <c r="H19" s="20"/>
      <c r="I19" s="20"/>
      <c r="J19" s="20"/>
      <c r="K19" s="20"/>
      <c r="L19" s="20">
        <f t="shared" si="3"/>
        <v>0</v>
      </c>
      <c r="M19" s="21" t="e">
        <f t="shared" si="4"/>
        <v>#DIV/0!</v>
      </c>
      <c r="N19" s="7"/>
      <c r="O19" s="7"/>
      <c r="P19" s="7"/>
      <c r="Q19" s="7">
        <f t="shared" si="5"/>
        <v>0</v>
      </c>
      <c r="R19" s="7" t="e">
        <f t="shared" si="0"/>
        <v>#DIV/0!</v>
      </c>
      <c r="S19" s="2"/>
      <c r="T19" s="62">
        <f t="shared" si="1"/>
        <v>0</v>
      </c>
      <c r="U19" s="2" t="e">
        <f t="shared" si="2"/>
        <v>#DIV/0!</v>
      </c>
    </row>
    <row r="20" spans="2:21" x14ac:dyDescent="0.35">
      <c r="B20" s="19" t="s">
        <v>30</v>
      </c>
      <c r="C20" s="20"/>
      <c r="D20" s="20"/>
      <c r="E20" s="20"/>
      <c r="F20" s="20"/>
      <c r="G20" s="20"/>
      <c r="H20" s="20"/>
      <c r="I20" s="20"/>
      <c r="J20" s="20"/>
      <c r="K20" s="20"/>
      <c r="L20" s="20">
        <f t="shared" si="3"/>
        <v>0</v>
      </c>
      <c r="M20" s="21" t="e">
        <f t="shared" si="4"/>
        <v>#DIV/0!</v>
      </c>
      <c r="N20" s="7"/>
      <c r="O20" s="7"/>
      <c r="P20" s="7"/>
      <c r="Q20" s="7">
        <f t="shared" si="5"/>
        <v>0</v>
      </c>
      <c r="R20" s="7" t="e">
        <f t="shared" si="0"/>
        <v>#DIV/0!</v>
      </c>
      <c r="S20" s="2"/>
      <c r="T20" s="62">
        <f t="shared" si="1"/>
        <v>0</v>
      </c>
      <c r="U20" s="2" t="e">
        <f t="shared" si="2"/>
        <v>#DIV/0!</v>
      </c>
    </row>
    <row r="21" spans="2:21" x14ac:dyDescent="0.35">
      <c r="B21" s="19" t="s">
        <v>31</v>
      </c>
      <c r="C21" s="20"/>
      <c r="D21" s="20"/>
      <c r="E21" s="20"/>
      <c r="F21" s="20"/>
      <c r="G21" s="20"/>
      <c r="H21" s="20"/>
      <c r="I21" s="20"/>
      <c r="J21" s="20"/>
      <c r="K21" s="20"/>
      <c r="L21" s="20">
        <f t="shared" si="3"/>
        <v>0</v>
      </c>
      <c r="M21" s="21" t="e">
        <f t="shared" si="4"/>
        <v>#DIV/0!</v>
      </c>
      <c r="N21" s="7"/>
      <c r="O21" s="7"/>
      <c r="P21" s="7"/>
      <c r="Q21" s="7">
        <f t="shared" si="5"/>
        <v>0</v>
      </c>
      <c r="R21" s="7" t="e">
        <f t="shared" si="0"/>
        <v>#DIV/0!</v>
      </c>
      <c r="S21" s="2"/>
      <c r="T21" s="62">
        <f t="shared" si="1"/>
        <v>0</v>
      </c>
      <c r="U21" s="2" t="e">
        <f t="shared" si="2"/>
        <v>#DIV/0!</v>
      </c>
    </row>
    <row r="22" spans="2:21" x14ac:dyDescent="0.35">
      <c r="B22" s="19" t="s">
        <v>32</v>
      </c>
      <c r="C22" s="20"/>
      <c r="D22" s="20"/>
      <c r="E22" s="20"/>
      <c r="F22" s="20"/>
      <c r="G22" s="20"/>
      <c r="H22" s="20"/>
      <c r="I22" s="20"/>
      <c r="J22" s="20"/>
      <c r="K22" s="20"/>
      <c r="L22" s="20">
        <f t="shared" si="3"/>
        <v>0</v>
      </c>
      <c r="M22" s="21" t="e">
        <f t="shared" si="4"/>
        <v>#DIV/0!</v>
      </c>
      <c r="N22" s="7"/>
      <c r="O22" s="7"/>
      <c r="P22" s="7"/>
      <c r="Q22" s="7">
        <f t="shared" si="5"/>
        <v>0</v>
      </c>
      <c r="R22" s="7" t="e">
        <f t="shared" si="0"/>
        <v>#DIV/0!</v>
      </c>
      <c r="S22" s="2"/>
      <c r="T22" s="62">
        <f t="shared" si="1"/>
        <v>0</v>
      </c>
      <c r="U22" s="2" t="e">
        <f t="shared" si="2"/>
        <v>#DIV/0!</v>
      </c>
    </row>
    <row r="23" spans="2:21" x14ac:dyDescent="0.35">
      <c r="B23" s="19" t="s">
        <v>33</v>
      </c>
      <c r="C23" s="20"/>
      <c r="D23" s="20"/>
      <c r="E23" s="20"/>
      <c r="F23" s="20"/>
      <c r="G23" s="20"/>
      <c r="H23" s="20"/>
      <c r="I23" s="20"/>
      <c r="J23" s="20"/>
      <c r="K23" s="20"/>
      <c r="L23" s="20">
        <f t="shared" si="3"/>
        <v>0</v>
      </c>
      <c r="M23" s="21" t="e">
        <f t="shared" si="4"/>
        <v>#DIV/0!</v>
      </c>
      <c r="N23" s="7"/>
      <c r="O23" s="7"/>
      <c r="P23" s="7"/>
      <c r="Q23" s="7">
        <f t="shared" si="5"/>
        <v>0</v>
      </c>
      <c r="R23" s="7" t="e">
        <f t="shared" si="0"/>
        <v>#DIV/0!</v>
      </c>
      <c r="S23" s="2"/>
      <c r="T23" s="62">
        <f t="shared" si="1"/>
        <v>0</v>
      </c>
      <c r="U23" s="2" t="e">
        <f t="shared" si="2"/>
        <v>#DIV/0!</v>
      </c>
    </row>
    <row r="24" spans="2:21" x14ac:dyDescent="0.35">
      <c r="B24" s="19" t="s">
        <v>34</v>
      </c>
      <c r="C24" s="20"/>
      <c r="D24" s="20"/>
      <c r="E24" s="20"/>
      <c r="F24" s="20"/>
      <c r="G24" s="20"/>
      <c r="H24" s="20"/>
      <c r="I24" s="20"/>
      <c r="J24" s="20"/>
      <c r="K24" s="20"/>
      <c r="L24" s="20">
        <f t="shared" si="3"/>
        <v>0</v>
      </c>
      <c r="M24" s="21" t="e">
        <f t="shared" si="4"/>
        <v>#DIV/0!</v>
      </c>
      <c r="N24" s="7"/>
      <c r="O24" s="7"/>
      <c r="P24" s="7"/>
      <c r="Q24" s="7">
        <f t="shared" si="5"/>
        <v>0</v>
      </c>
      <c r="R24" s="7" t="e">
        <f t="shared" si="0"/>
        <v>#DIV/0!</v>
      </c>
      <c r="S24" s="2"/>
      <c r="T24" s="62">
        <f t="shared" si="1"/>
        <v>0</v>
      </c>
      <c r="U24" s="2" t="e">
        <f t="shared" si="2"/>
        <v>#DIV/0!</v>
      </c>
    </row>
    <row r="25" spans="2:21" x14ac:dyDescent="0.35">
      <c r="B25" s="13" t="s">
        <v>35</v>
      </c>
      <c r="C25" s="7"/>
      <c r="D25" s="7"/>
      <c r="E25" s="7"/>
      <c r="F25" s="7"/>
      <c r="G25" s="7"/>
      <c r="H25" s="7"/>
      <c r="I25" s="7"/>
      <c r="J25" s="7"/>
      <c r="K25" s="7"/>
      <c r="L25" s="7">
        <f t="shared" si="3"/>
        <v>0</v>
      </c>
      <c r="M25" s="2" t="e">
        <f t="shared" si="4"/>
        <v>#DIV/0!</v>
      </c>
      <c r="N25" s="7"/>
      <c r="O25" s="7"/>
      <c r="P25" s="7"/>
      <c r="Q25" s="7">
        <f t="shared" si="5"/>
        <v>0</v>
      </c>
      <c r="R25" s="7" t="e">
        <f t="shared" si="0"/>
        <v>#DIV/0!</v>
      </c>
      <c r="S25" s="2"/>
      <c r="T25" s="62">
        <f t="shared" si="1"/>
        <v>0</v>
      </c>
      <c r="U25" s="2" t="e">
        <f t="shared" si="2"/>
        <v>#DIV/0!</v>
      </c>
    </row>
    <row r="26" spans="2:21" x14ac:dyDescent="0.35">
      <c r="B26" s="13" t="s">
        <v>36</v>
      </c>
      <c r="C26" s="7"/>
      <c r="D26" s="7"/>
      <c r="E26" s="7"/>
      <c r="F26" s="7"/>
      <c r="G26" s="7"/>
      <c r="H26" s="7"/>
      <c r="I26" s="7"/>
      <c r="J26" s="7"/>
      <c r="K26" s="7"/>
      <c r="L26" s="7">
        <f t="shared" si="3"/>
        <v>0</v>
      </c>
      <c r="M26" s="2" t="e">
        <f t="shared" si="4"/>
        <v>#DIV/0!</v>
      </c>
      <c r="N26" s="7"/>
      <c r="O26" s="7"/>
      <c r="P26" s="7"/>
      <c r="Q26" s="7">
        <f t="shared" si="5"/>
        <v>0</v>
      </c>
      <c r="R26" s="7" t="e">
        <f t="shared" si="0"/>
        <v>#DIV/0!</v>
      </c>
      <c r="S26" s="2"/>
      <c r="T26" s="62">
        <f t="shared" si="1"/>
        <v>0</v>
      </c>
      <c r="U26" s="2" t="e">
        <f t="shared" si="2"/>
        <v>#DIV/0!</v>
      </c>
    </row>
    <row r="27" spans="2:21" x14ac:dyDescent="0.35">
      <c r="B27" s="13" t="s">
        <v>37</v>
      </c>
      <c r="C27" s="7"/>
      <c r="D27" s="7"/>
      <c r="E27" s="7"/>
      <c r="F27" s="7"/>
      <c r="G27" s="7"/>
      <c r="H27" s="7"/>
      <c r="I27" s="7"/>
      <c r="J27" s="7"/>
      <c r="K27" s="7"/>
      <c r="L27" s="7">
        <f t="shared" si="3"/>
        <v>0</v>
      </c>
      <c r="M27" s="2" t="e">
        <f t="shared" si="4"/>
        <v>#DIV/0!</v>
      </c>
      <c r="N27" s="7"/>
      <c r="O27" s="7"/>
      <c r="P27" s="7"/>
      <c r="Q27" s="7">
        <f t="shared" si="5"/>
        <v>0</v>
      </c>
      <c r="R27" s="7" t="e">
        <f t="shared" si="0"/>
        <v>#DIV/0!</v>
      </c>
      <c r="S27" s="2"/>
      <c r="T27" s="62">
        <f t="shared" si="1"/>
        <v>0</v>
      </c>
      <c r="U27" s="2" t="e">
        <f t="shared" si="2"/>
        <v>#DIV/0!</v>
      </c>
    </row>
    <row r="28" spans="2:21" x14ac:dyDescent="0.35">
      <c r="B28" s="13" t="s">
        <v>38</v>
      </c>
      <c r="C28" s="7"/>
      <c r="D28" s="7"/>
      <c r="E28" s="7"/>
      <c r="F28" s="7"/>
      <c r="G28" s="7"/>
      <c r="H28" s="7"/>
      <c r="I28" s="7"/>
      <c r="J28" s="7"/>
      <c r="K28" s="7"/>
      <c r="L28" s="7">
        <f t="shared" si="3"/>
        <v>0</v>
      </c>
      <c r="M28" s="2" t="e">
        <f t="shared" si="4"/>
        <v>#DIV/0!</v>
      </c>
      <c r="N28" s="7"/>
      <c r="O28" s="7"/>
      <c r="P28" s="7"/>
      <c r="Q28" s="7">
        <f t="shared" si="5"/>
        <v>0</v>
      </c>
      <c r="R28" s="7" t="e">
        <f t="shared" si="0"/>
        <v>#DIV/0!</v>
      </c>
      <c r="S28" s="2"/>
      <c r="T28" s="62">
        <f t="shared" si="1"/>
        <v>0</v>
      </c>
      <c r="U28" s="2" t="e">
        <f t="shared" si="2"/>
        <v>#DIV/0!</v>
      </c>
    </row>
    <row r="29" spans="2:21" s="16" customFormat="1" x14ac:dyDescent="0.35">
      <c r="B29" s="22" t="s">
        <v>155</v>
      </c>
      <c r="C29" s="5"/>
      <c r="D29" s="5"/>
      <c r="E29" s="25"/>
      <c r="F29" s="25"/>
      <c r="G29" s="25"/>
      <c r="H29" s="25"/>
      <c r="I29" s="25"/>
      <c r="J29" s="25"/>
      <c r="K29" s="25"/>
      <c r="L29" s="25"/>
      <c r="M29" s="26"/>
      <c r="N29" s="64"/>
      <c r="O29" s="64"/>
      <c r="P29" s="64"/>
      <c r="Q29" s="64"/>
      <c r="R29" s="64"/>
      <c r="S29" s="64"/>
      <c r="T29" s="64"/>
      <c r="U29" s="64"/>
    </row>
    <row r="30" spans="2:21" x14ac:dyDescent="0.35">
      <c r="C30" s="7" t="s">
        <v>146</v>
      </c>
      <c r="E30" s="7" t="s">
        <v>147</v>
      </c>
      <c r="G30" s="7" t="s">
        <v>147</v>
      </c>
      <c r="I30" s="7" t="s">
        <v>147</v>
      </c>
      <c r="K30" s="7" t="s">
        <v>147</v>
      </c>
      <c r="L30" s="7" t="s">
        <v>147</v>
      </c>
      <c r="M30" s="7" t="s">
        <v>148</v>
      </c>
      <c r="N30" s="63" t="s">
        <v>147</v>
      </c>
      <c r="O30" s="63" t="s">
        <v>147</v>
      </c>
      <c r="P30" s="63" t="s">
        <v>147</v>
      </c>
      <c r="Q30" s="63" t="s">
        <v>147</v>
      </c>
      <c r="R30" s="63" t="s">
        <v>148</v>
      </c>
      <c r="T30" s="63" t="s">
        <v>147</v>
      </c>
      <c r="U30" s="63" t="s">
        <v>148</v>
      </c>
    </row>
    <row r="31" spans="2:21" x14ac:dyDescent="0.35">
      <c r="M31" s="3"/>
    </row>
    <row r="32" spans="2:21" x14ac:dyDescent="0.35">
      <c r="B32" s="49" t="s">
        <v>137</v>
      </c>
      <c r="E32" s="50" t="e">
        <f>E29/C29</f>
        <v>#DIV/0!</v>
      </c>
      <c r="F32" s="45"/>
      <c r="G32" s="50" t="e">
        <f>G29/C29</f>
        <v>#DIV/0!</v>
      </c>
      <c r="H32" s="45"/>
      <c r="I32" s="50" t="e">
        <f>I29/C29</f>
        <v>#DIV/0!</v>
      </c>
      <c r="J32" s="45"/>
      <c r="K32" s="50" t="e">
        <f>K29/C29</f>
        <v>#DIV/0!</v>
      </c>
      <c r="L32" s="51"/>
      <c r="M32" s="25" t="e">
        <f>E32+G32+I32+K32</f>
        <v>#DIV/0!</v>
      </c>
    </row>
    <row r="33" spans="14:14" x14ac:dyDescent="0.35">
      <c r="N33" t="s">
        <v>150</v>
      </c>
    </row>
    <row r="34" spans="14:14" x14ac:dyDescent="0.35">
      <c r="N34" t="s">
        <v>149</v>
      </c>
    </row>
  </sheetData>
  <mergeCells count="2">
    <mergeCell ref="D2:M2"/>
    <mergeCell ref="N2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General Info</vt:lpstr>
      <vt:lpstr>Chiller(s)</vt:lpstr>
      <vt:lpstr>Chilled Water Pump(s)</vt:lpstr>
      <vt:lpstr>Condenser Water Pump(s)</vt:lpstr>
      <vt:lpstr>Cooling Tower(s)</vt:lpstr>
      <vt:lpstr>Total System Efficiency</vt:lpstr>
    </vt:vector>
  </TitlesOfParts>
  <Company>Singapore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bca_youkang</dc:creator>
  <cp:lastModifiedBy>Kai Siong WEE (BCA)</cp:lastModifiedBy>
  <dcterms:created xsi:type="dcterms:W3CDTF">2012-04-24T08:38:45Z</dcterms:created>
  <dcterms:modified xsi:type="dcterms:W3CDTF">2022-05-30T06:03:38Z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2022-05-30T04:27:05Z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d10012a3-f859-497f-ad59-2096247f98c5</vt:lpwstr>
  </property>
  <property fmtid="{D5CDD505-2E9C-101B-9397-08002B2CF9AE}" pid="8" name="MSIP_Label_5434c4c7-833e-41e4-b0ab-cdb227a2f6f7_ContentBits">
    <vt:lpwstr>0</vt:lpwstr>
  </property>
</Properties>
</file>